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640" windowHeight="17565" tabRatio="679" firstSheet="1" activeTab="8"/>
  </bookViews>
  <sheets>
    <sheet name="ANAGRAFICA AZIENDA" sheetId="1" r:id="rId1"/>
    <sheet name="MATERIE PRIME" sheetId="2" r:id="rId2"/>
    <sheet name="ACQUA ED ENERGIA" sheetId="3" r:id="rId3"/>
    <sheet name="EMISSIONI IN ARIA" sheetId="4" r:id="rId4"/>
    <sheet name="EMISSIONI IN ACQUA" sheetId="5" r:id="rId5"/>
    <sheet name="RUMORE" sheetId="6" r:id="rId6"/>
    <sheet name="RIFIUTI" sheetId="7" r:id="rId7"/>
    <sheet name="SUOLO E SOTTOSUOLO" sheetId="8" r:id="rId8"/>
    <sheet name="GESTIONALE" sheetId="9" r:id="rId9"/>
    <sheet name="INDICATORI DI PRESTAZIONE" sheetId="10" r:id="rId10"/>
    <sheet name="ALTRE DICHIARAZIONI" sheetId="11" r:id="rId11"/>
  </sheets>
  <definedNames>
    <definedName name="_xlnm.Print_Area" localSheetId="2">'ACQUA ED ENERGIA'!$A$1:$AC$66</definedName>
    <definedName name="_xlnm.Print_Area" localSheetId="0">'ANAGRAFICA AZIENDA'!$A$1:$I$43</definedName>
    <definedName name="_xlnm.Print_Area" localSheetId="4">'EMISSIONI IN ACQUA'!$A$1:$G$51</definedName>
    <definedName name="_xlnm.Print_Area" localSheetId="3">'EMISSIONI IN ARIA'!$A$1:$E$32</definedName>
    <definedName name="_xlnm.Print_Area" localSheetId="8">'GESTIONALE'!$A$1:$F$70</definedName>
    <definedName name="_xlnm.Print_Area" localSheetId="9">'INDICATORI DI PRESTAZIONE'!$A$1:$E$15</definedName>
    <definedName name="_xlnm.Print_Area" localSheetId="1">'MATERIE PRIME'!$A$1:$Q$175</definedName>
    <definedName name="_xlnm.Print_Area" localSheetId="6">'RIFIUTI'!$A$1:$R$41</definedName>
    <definedName name="_xlnm.Print_Area" localSheetId="5">'RUMORE'!$A$1:$I$29</definedName>
    <definedName name="_xlnm.Print_Area" localSheetId="7">'SUOLO E SOTTOSUOLO'!$A$1:$E$64</definedName>
    <definedName name="Excel_BuiltIn_Print_Area" localSheetId="2">'ACQUA ED ENERGIA'!$A$1:$AD$66</definedName>
    <definedName name="Excel_BuiltIn_Print_Area" localSheetId="0">'ANAGRAFICA AZIENDA'!$A$1:$L$47</definedName>
    <definedName name="Excel_BuiltIn_Print_Area" localSheetId="4">'EMISSIONI IN ACQUA'!$A$1:$G$29</definedName>
    <definedName name="Excel_BuiltIn_Print_Area" localSheetId="3">'EMISSIONI IN ARIA'!$A$1:$F$29</definedName>
    <definedName name="Excel_BuiltIn_Print_Area" localSheetId="8">'GESTIONALE'!$A$1:$F$67</definedName>
    <definedName name="Excel_BuiltIn_Print_Area" localSheetId="9">'INDICATORI DI PRESTAZIONE'!$A$1:$E$42</definedName>
    <definedName name="Excel_BuiltIn_Print_Area" localSheetId="1">'MATERIE PRIME'!$A$1:$O$175</definedName>
    <definedName name="Excel_BuiltIn_Print_Area" localSheetId="6">'RIFIUTI'!$A$1:$S$30</definedName>
    <definedName name="Excel_BuiltIn_Print_Area" localSheetId="5">'RUMORE'!$A$1:$I$26</definedName>
    <definedName name="Excel_BuiltIn_Print_Area" localSheetId="7">'SUOLO E SOTTOSUOLO'!$A$1:$E$27</definedName>
  </definedNames>
  <calcPr fullCalcOnLoad="1"/>
</workbook>
</file>

<file path=xl/comments3.xml><?xml version="1.0" encoding="utf-8"?>
<comments xmlns="http://schemas.openxmlformats.org/spreadsheetml/2006/main">
  <authors>
    <author>Giuseppe Stanco</author>
  </authors>
  <commentList>
    <comment ref="B58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C58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E58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G58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H58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I58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J58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K58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L58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C59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E59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F59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G59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H59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I59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J59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K59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  <comment ref="L59" authorId="0">
      <text>
        <r>
          <rPr>
            <b/>
            <sz val="9"/>
            <rFont val="Tahoma"/>
            <family val="2"/>
          </rPr>
          <t>CORRETTO DA FATTURA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<sst xmlns="http://schemas.openxmlformats.org/spreadsheetml/2006/main" count="1190" uniqueCount="501">
  <si>
    <t>Autorizzazione Integrata Ambientale - Direttiva IPPC</t>
  </si>
  <si>
    <t>REPORT ANNUALE PER L'INVIO DEI DATI DI AUTOCONTROLLO</t>
  </si>
  <si>
    <r>
      <t xml:space="preserve">Modello generale per </t>
    </r>
    <r>
      <rPr>
        <b/>
        <u val="single"/>
        <sz val="12"/>
        <rFont val="Tahoma"/>
        <family val="2"/>
      </rPr>
      <t>tutte le attività</t>
    </r>
    <r>
      <rPr>
        <b/>
        <sz val="12"/>
        <rFont val="Tahoma"/>
        <family val="2"/>
      </rPr>
      <t xml:space="preserve"> dell'allegato VIII, del D. Lgs 152/2006 e smi </t>
    </r>
  </si>
  <si>
    <t>ANAGRAFICA AZIENDA</t>
  </si>
  <si>
    <t xml:space="preserve">ANNO DI RIFERIMENTO </t>
  </si>
  <si>
    <t>dal</t>
  </si>
  <si>
    <t xml:space="preserve">al 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</si>
  <si>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</si>
  <si>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</si>
  <si>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</si>
  <si>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</si>
  <si>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</si>
  <si>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</si>
  <si>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</si>
  <si>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</si>
  <si>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Referente IPPC:</t>
  </si>
  <si>
    <t>tel:</t>
  </si>
  <si>
    <t>fax:</t>
  </si>
  <si>
    <t>e-mail:</t>
  </si>
  <si>
    <t>Compilatore report annuale IPPC:</t>
  </si>
  <si>
    <t>Numero giorni lavorati in un anno</t>
  </si>
  <si>
    <t>1 - COMPONENTI AMBIENTALI</t>
  </si>
  <si>
    <t>MATERIE PRIME</t>
  </si>
  <si>
    <r>
      <t>Tabella 1.1.1 - SOSTANZE, PREPARATI E MATERIE PRIME UTILIZZATI</t>
    </r>
    <r>
      <rPr>
        <b/>
        <vertAlign val="superscript"/>
        <sz val="12"/>
        <rFont val="Tahoma"/>
        <family val="2"/>
      </rPr>
      <t>1</t>
    </r>
  </si>
  <si>
    <t>In Ingresso</t>
  </si>
  <si>
    <t>N° progr.</t>
  </si>
  <si>
    <r>
      <t>Descrizione</t>
    </r>
    <r>
      <rPr>
        <vertAlign val="superscript"/>
        <sz val="10"/>
        <rFont val="Tahoma"/>
        <family val="2"/>
      </rPr>
      <t>2</t>
    </r>
  </si>
  <si>
    <r>
      <t xml:space="preserve">Tipologia </t>
    </r>
    <r>
      <rPr>
        <vertAlign val="superscript"/>
        <sz val="10"/>
        <rFont val="Tahoma"/>
        <family val="2"/>
      </rPr>
      <t>3</t>
    </r>
  </si>
  <si>
    <t>Modalità di stoccaggio</t>
  </si>
  <si>
    <r>
      <t>Impianto/fase di utilizzo</t>
    </r>
    <r>
      <rPr>
        <vertAlign val="superscript"/>
        <sz val="10"/>
        <rFont val="Tahoma"/>
        <family val="2"/>
      </rPr>
      <t>4</t>
    </r>
  </si>
  <si>
    <t>Stato fisico</t>
  </si>
  <si>
    <t>Etichettatura</t>
  </si>
  <si>
    <t>Frasi R</t>
  </si>
  <si>
    <r>
      <t>Composizione</t>
    </r>
    <r>
      <rPr>
        <vertAlign val="superscript"/>
        <sz val="10"/>
        <rFont val="Tahoma"/>
        <family val="2"/>
      </rPr>
      <t>5</t>
    </r>
  </si>
  <si>
    <t>Quantità mensili utilizzate</t>
  </si>
  <si>
    <t>mp</t>
  </si>
  <si>
    <t>[mese di riferimento]</t>
  </si>
  <si>
    <t>[quantità]</t>
  </si>
  <si>
    <t>[u.m.]</t>
  </si>
  <si>
    <t>ms</t>
  </si>
  <si>
    <t>[anno di riferimento]</t>
  </si>
  <si>
    <t>NOTE DI COMPILAZIONE</t>
  </si>
  <si>
    <t>1 - Nota Bene: la compilazione della presente tabella presuppone che le schede di sicurezza dei singoli prodotti siano tenute presso lo stabilimento ed esibite su richiesta;</t>
  </si>
  <si>
    <t>2 - Indicare la tipologia del prodotto, accorpando - ove possibile - prodotti con caratteristiche analoghe, in merito a stato fisico, etichettatura e frasi R (es.: indicare “prodotti vernicianti a base solvente”, nel caso di vernici diverse che differiscono essenzialmente per il colore). Evitare, ove possibile, di inserire i nomi commerciali.</t>
  </si>
  <si>
    <t>3 - Per ogni tipologia di prodotto precisare se trattasi di mp (materia prima), di ms (materia secondaria ) o di  ma (materia ausiliaria, riportando - per queste ultime - solo le principali);</t>
  </si>
  <si>
    <t>4 - Indicare il riferimento relativo utilizzato nel diagramma di flusso di cui alla sezione C.2 (della scheda C);</t>
  </si>
  <si>
    <t>5 - Riportare i dati indicati nelle schede di sicurezza, qualora specificati.</t>
  </si>
  <si>
    <t>Tabella 1.1.2 – Controllo radiometrico in ingresso</t>
  </si>
  <si>
    <t>E' previsto il controllo radiometrico in entrata? (SI/NO)</t>
  </si>
  <si>
    <t>Denominazione</t>
  </si>
  <si>
    <t>Modalità stoccaggio</t>
  </si>
  <si>
    <t xml:space="preserve">Strumentazione usata </t>
  </si>
  <si>
    <t>Data controllo</t>
  </si>
  <si>
    <r>
      <t>Tabella 1.1.3 - SOSTANZE, PRODOTTI E SOTTOPRODOTTI DI PROCESSO</t>
    </r>
    <r>
      <rPr>
        <b/>
        <vertAlign val="superscript"/>
        <sz val="12"/>
        <rFont val="Tahoma"/>
        <family val="2"/>
      </rPr>
      <t>1</t>
    </r>
  </si>
  <si>
    <t>In Uscita</t>
  </si>
  <si>
    <t>Tabella 1.1.4 – Controllo radiometrico in uscita</t>
  </si>
  <si>
    <t>E' previsto il controllo radiometrico in uscita? (SI/NO)</t>
  </si>
  <si>
    <t>Strumentazione usata</t>
  </si>
  <si>
    <t>1.2 Risorse idriche</t>
  </si>
  <si>
    <t>Tabella 1.2.1. Risorse idriche</t>
  </si>
  <si>
    <t>Volume di acqua mensile - Gennaio</t>
  </si>
  <si>
    <t>Volume di acqua mensile - Febbraio</t>
  </si>
  <si>
    <t>Volume di acqua mensile - Aprile</t>
  </si>
  <si>
    <t>Volume di acqua mensile - Maggio</t>
  </si>
  <si>
    <t>Volume di acqua mensile - Giugno</t>
  </si>
  <si>
    <t>Volume di acqua mensile - Luglio</t>
  </si>
  <si>
    <t>Volume di acqua mensile - Agosto</t>
  </si>
  <si>
    <t>Volume di acqua mensile - Settembre</t>
  </si>
  <si>
    <t>Volume di acqua mensile - Ottobre</t>
  </si>
  <si>
    <t>Volume di acqua mensile - Novembre</t>
  </si>
  <si>
    <t>Volume di acqua mensile - Dicembre</t>
  </si>
  <si>
    <t>Volume acqua totale annuo</t>
  </si>
  <si>
    <t>Consumo medio giornaliero</t>
  </si>
  <si>
    <t>Fonte</t>
  </si>
  <si>
    <t>Potabile (m3)</t>
  </si>
  <si>
    <t>Non potabile (m3)</t>
  </si>
  <si>
    <t>Acquedotto</t>
  </si>
  <si>
    <t>Pozzo</t>
  </si>
  <si>
    <t>Corso d’acqua</t>
  </si>
  <si>
    <t>Acqua lacustre</t>
  </si>
  <si>
    <t>Sorgente</t>
  </si>
  <si>
    <t>Altro (riutilizzo,ecc.)</t>
  </si>
  <si>
    <t>NOTA: Se non è possibile compilare alcuni campi indicarne il motivo.</t>
  </si>
  <si>
    <t>1.3. Energia</t>
  </si>
  <si>
    <t>Tabella 1.3.1. Risorse energetiche</t>
  </si>
  <si>
    <t>Anno di riferimento</t>
  </si>
  <si>
    <r>
      <t>Sezione O.1: UNITÀ DI PRODUZIONE</t>
    </r>
    <r>
      <rPr>
        <b/>
        <vertAlign val="superscript"/>
        <sz val="12"/>
        <rFont val="Tahoma"/>
        <family val="2"/>
      </rPr>
      <t>1</t>
    </r>
  </si>
  <si>
    <t>ENERGIA TERMICA (annua)</t>
  </si>
  <si>
    <t>ENERGIA ELETTRICA (annua)</t>
  </si>
  <si>
    <r>
      <t>Impianto/ fase di provenienza</t>
    </r>
    <r>
      <rPr>
        <b/>
        <vertAlign val="superscript"/>
        <sz val="12"/>
        <rFont val="Tahoma"/>
        <family val="2"/>
      </rPr>
      <t>2</t>
    </r>
  </si>
  <si>
    <r>
      <t>Codice dispositivo e descrizione</t>
    </r>
    <r>
      <rPr>
        <b/>
        <vertAlign val="superscript"/>
        <sz val="12"/>
        <rFont val="Tahoma"/>
        <family val="2"/>
      </rPr>
      <t>3</t>
    </r>
  </si>
  <si>
    <r>
      <t>Combustibile utilizzato</t>
    </r>
    <r>
      <rPr>
        <b/>
        <vertAlign val="superscript"/>
        <sz val="12"/>
        <rFont val="Tahoma"/>
        <family val="2"/>
      </rPr>
      <t>4</t>
    </r>
  </si>
  <si>
    <r>
      <t>Potenza termica di combustione</t>
    </r>
    <r>
      <rPr>
        <b/>
        <vertAlign val="superscript"/>
        <sz val="12"/>
        <rFont val="Tahoma"/>
        <family val="2"/>
      </rPr>
      <t>5</t>
    </r>
    <r>
      <rPr>
        <b/>
        <sz val="12"/>
        <rFont val="Tahoma"/>
        <family val="2"/>
      </rPr>
      <t xml:space="preserve"> (kW)</t>
    </r>
  </si>
  <si>
    <t>Energia Prodotta (MWh)</t>
  </si>
  <si>
    <t>Quota dell’energia prodotta ceduta a terzi (MWh)</t>
  </si>
  <si>
    <r>
      <t>Potenza elettrica nominale</t>
    </r>
    <r>
      <rPr>
        <b/>
        <vertAlign val="superscript"/>
        <sz val="12"/>
        <rFont val="Tahoma"/>
        <family val="2"/>
      </rPr>
      <t>6</t>
    </r>
    <r>
      <rPr>
        <b/>
        <sz val="12"/>
        <rFont val="Tahoma"/>
        <family val="2"/>
      </rPr>
      <t xml:space="preserve"> (kVA)</t>
    </r>
  </si>
  <si>
    <t>Energia prodotta (MWh)</t>
  </si>
  <si>
    <t xml:space="preserve">Tipo </t>
  </si>
  <si>
    <t>Quantità</t>
  </si>
  <si>
    <t>TOTALE</t>
  </si>
  <si>
    <t>Energia acquisita dall’esterno</t>
  </si>
  <si>
    <t xml:space="preserve">Quantità (MWh) </t>
  </si>
  <si>
    <r>
      <t>Altre informazioni</t>
    </r>
    <r>
      <rPr>
        <b/>
        <vertAlign val="superscript"/>
        <sz val="12"/>
        <rFont val="Tahoma"/>
        <family val="2"/>
      </rPr>
      <t>7, 8</t>
    </r>
  </si>
  <si>
    <t>Energia elettrica</t>
  </si>
  <si>
    <t>Energia termica</t>
  </si>
  <si>
    <t>Note di compilazione:</t>
  </si>
  <si>
    <t>1- Nella presente sezione devono essere indicati tutti i dispositivi che comportano un utilizzo diretto di combustibile all'interno del complesso IPPC.</t>
  </si>
  <si>
    <t>2 - Indicare il riferimento relativo utilizzato nel diagramma di flusso di cui alla Sezione C.2 (della Scheda C - AIA).</t>
  </si>
  <si>
    <t>3 - Indicare il codice identificativo del dispositivo riportando una descrizione sintetica (es. caldaia, motore, turbina, ecc.).</t>
  </si>
  <si>
    <t>4 - Indicare tipologie e quantitativi (in m3/h o in kg/h) di sostanze utilizzate nei processi di combustione.</t>
  </si>
  <si>
    <t>5 - Intesa quale potenza termica nominale al focolare.</t>
  </si>
  <si>
    <t>6 - Indicare il Cos φ medio (se disponibile).</t>
  </si>
  <si>
    <t>7 - Indicare il tipo di fornitura di alimentazione e la potenza impegnata.</t>
  </si>
  <si>
    <t>8 - Indicare il tipo e la temperatura del fluido vettore, la provenienza e la portata.</t>
  </si>
  <si>
    <r>
      <t>Sezione O.2: UNITÀ DI CONSUMO</t>
    </r>
    <r>
      <rPr>
        <b/>
        <vertAlign val="superscript"/>
        <sz val="12"/>
        <rFont val="Tahoma"/>
        <family val="2"/>
      </rPr>
      <t>9</t>
    </r>
  </si>
  <si>
    <r>
      <t>Fase/attività significative o gruppi di esse</t>
    </r>
    <r>
      <rPr>
        <b/>
        <vertAlign val="superscript"/>
        <sz val="12"/>
        <rFont val="Tahoma"/>
        <family val="2"/>
      </rPr>
      <t>10</t>
    </r>
  </si>
  <si>
    <t>Descrizione</t>
  </si>
  <si>
    <t>Energia termica consumata (MWh)</t>
  </si>
  <si>
    <t>Energia elettrica consumata (MWh)</t>
  </si>
  <si>
    <r>
      <t>Prodotto principale della fase</t>
    </r>
    <r>
      <rPr>
        <b/>
        <vertAlign val="superscript"/>
        <sz val="12"/>
        <rFont val="Tahoma"/>
        <family val="2"/>
      </rPr>
      <t>11</t>
    </r>
  </si>
  <si>
    <t>Consumo termico specifico (kWh/unità)</t>
  </si>
  <si>
    <t>Consumo elettrico specifico (kWh/unità)</t>
  </si>
  <si>
    <r>
      <t>TOTALI</t>
    </r>
    <r>
      <rPr>
        <vertAlign val="superscript"/>
        <sz val="12"/>
        <rFont val="Tahoma"/>
        <family val="2"/>
      </rPr>
      <t>12</t>
    </r>
  </si>
  <si>
    <t>9 - La presente Sezione ha l'obiettivo di acquisire le informazioni necessarie alla valutazione dei consumi energetici associati a fasi specifiche del processo produttivo messe in evidenza nella Scheda D (vedi note relative AIA).</t>
  </si>
  <si>
    <t>10 - Indicare il riferimento utilizzato nella relazione di cui alla Scheda D (Valutazione Integrata Ambientale).</t>
  </si>
  <si>
    <t>11 - Indicare i/il prodotto/i finale/i della produzione cui si fa riferimento.</t>
  </si>
  <si>
    <t>12 – Devono essere evidenziati i consumi energetici totali del complesso IPPC e, ove possibile, i dettagli delle singole fasi o gruppi di fasi maggiormente significativi dal punto di vista energetico.</t>
  </si>
  <si>
    <t>1.5. Emissioni in aria</t>
  </si>
  <si>
    <t>Tabella 1.5.1. Punti di emissione (dati fisici)</t>
  </si>
  <si>
    <t>Punto di emissione</t>
  </si>
  <si>
    <t>giorni/anno di funzionamento del camino</t>
  </si>
  <si>
    <t>ore/giorno di funzionamento del camino</t>
  </si>
  <si>
    <t>Analisi del gg/mm/aaaa RdP n. ______</t>
  </si>
  <si>
    <t>Flusso di massa
(Kg/anno)</t>
  </si>
  <si>
    <t>Concentrazione in % del valore limite di emissione</t>
  </si>
  <si>
    <t>1.6. Emissioni in acqua</t>
  </si>
  <si>
    <t>Tabella 1.6.1. Punti di emissione</t>
  </si>
  <si>
    <t>Durata emissione h/giorno</t>
  </si>
  <si>
    <t>Durata emissione gg/anno</t>
  </si>
  <si>
    <t>Tabella 1.6.2. Inquinanti monitorati</t>
  </si>
  <si>
    <t>Punto emissione</t>
  </si>
  <si>
    <t>Inquinanti</t>
  </si>
  <si>
    <t>Concentrazione limite da D. Lgs. n. 152/2006 s.m.i., Parte Terza, Allegato V</t>
  </si>
  <si>
    <t>Portata
(m3/g)</t>
  </si>
  <si>
    <t>Carico
(Kg/g)</t>
  </si>
  <si>
    <t>Concentrazione
(mg/l)</t>
  </si>
  <si>
    <t>1.7. Impatto acustico</t>
  </si>
  <si>
    <t>Con quale frequenza è previsto il monitoraggio dell'impatto acustico nel PMC?</t>
  </si>
  <si>
    <t>In quale anno è stato effettuato l'ultimo monitoraggio dell'impatto acustico?</t>
  </si>
  <si>
    <t>E' stato eseguito il monitoraggio durante l'anno di riferimento  (SI/NO)?</t>
  </si>
  <si>
    <t>Tabella 1.7.1. Rumore</t>
  </si>
  <si>
    <t>Valore riscontrato</t>
  </si>
  <si>
    <t>Valore limite di Legge</t>
  </si>
  <si>
    <t>Valutazione n.</t>
  </si>
  <si>
    <t xml:space="preserve">Condizioni di funzionamento degli impianti </t>
  </si>
  <si>
    <t>Parametro valutato</t>
  </si>
  <si>
    <t>Diurno</t>
  </si>
  <si>
    <t>Notturno</t>
  </si>
  <si>
    <t>Unità di Misura</t>
  </si>
  <si>
    <t>Indicare i riferimenti di Legge utilizzati e perché, le condizioni di funzionamento e di contemporaneità, quant'altro necessario a comprendere le modalità di monitoraggio svolto.</t>
  </si>
  <si>
    <t>1.8 - Rifiuti</t>
  </si>
  <si>
    <t>Tabella 1.8.1 - Rifiuti in ingresso</t>
  </si>
  <si>
    <t>E' prevista l'utilizzo di rifiuti nel ciclo produttivo? (SI/NO)</t>
  </si>
  <si>
    <t xml:space="preserve">Rifiuti </t>
  </si>
  <si>
    <t>Codice CER</t>
  </si>
  <si>
    <t>Recupero (codice)</t>
  </si>
  <si>
    <t>[tonnellate]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</si>
  <si>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</si>
  <si>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</si>
  <si>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</si>
  <si>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</si>
  <si>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</si>
  <si>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</si>
  <si>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</si>
  <si>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</si>
  <si>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</si>
  <si>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</si>
  <si>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</si>
  <si>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</si>
  <si>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</si>
  <si>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[m3]</t>
  </si>
  <si>
    <t>Tabella 1.8.2 - Rifiuti prodotti</t>
  </si>
  <si>
    <t>Rifiuti prodotti</t>
  </si>
  <si>
    <t>Smaltimento    (codice)</t>
  </si>
  <si>
    <t>Recupero                 (codice)</t>
  </si>
  <si>
    <t>1.9 – Suolo e sottosuolo</t>
  </si>
  <si>
    <t>Tabella 1.9.1 – Acque di falda</t>
  </si>
  <si>
    <t>E' stato effettuato il controllo quinquennale previsto per le acque di falda? (SI/NO)</t>
  </si>
  <si>
    <t>In che data è stato effettuato l'ultimo controllo? (gg/mm/aa)</t>
  </si>
  <si>
    <t>PROFONDITA' DEL PUNTO DI PRELIEVO</t>
  </si>
  <si>
    <t>Punto di misura/piezometro</t>
  </si>
  <si>
    <t>Parametro / inquinante</t>
  </si>
  <si>
    <t>Concentrazione limite da normativa
[mg/l]</t>
  </si>
  <si>
    <t>inquinante</t>
  </si>
  <si>
    <t>Concentrazione limite da normantiva o autorizzata in AIA [mg/l]</t>
  </si>
  <si>
    <t>Concentrazione
[mg/l]</t>
  </si>
  <si>
    <t>NOTA: Ripetere la tabella soprastante tante volte per quanti RdP sono disponibili.</t>
  </si>
  <si>
    <t>Tabella 1.9.2 – Suolo</t>
  </si>
  <si>
    <t>E' stato effettuato il controllo decennale previsto per il suolo? (SI/NO)</t>
  </si>
  <si>
    <t>PROFONDITA' DEL PUNTO DI CAROTAGGIO</t>
  </si>
  <si>
    <t>Punto di misura/carotaggio</t>
  </si>
  <si>
    <t>2- GESTIONE DELL'IMPIANTO</t>
  </si>
  <si>
    <t>2.1 Controllo fasi critiche, manutenzioni, stoccaggi</t>
  </si>
  <si>
    <t xml:space="preserve">Tabella 2.1.1 - Sistemi di controllo delle fasi critiche del processo </t>
  </si>
  <si>
    <t>Fase di Produzione</t>
  </si>
  <si>
    <t>Attività di controllo/Parametri di Controllo</t>
  </si>
  <si>
    <t>UM</t>
  </si>
  <si>
    <t>Risultato del controllo</t>
  </si>
  <si>
    <t>Data del controllo</t>
  </si>
  <si>
    <t>Commenti</t>
  </si>
  <si>
    <t>Tabella 2.1.2 - Interventi di manutenzione ordinaria (e straordinaria) sugli impianti di abbattimento degli inquinanti  (ed eventuali fasi critiche del processo)</t>
  </si>
  <si>
    <t>Macchinario</t>
  </si>
  <si>
    <t>Tipo di intervento</t>
  </si>
  <si>
    <t>Data intervento</t>
  </si>
  <si>
    <t>Descrivere le criticità riscontrate</t>
  </si>
  <si>
    <t>Tipo di manutenzione (Ordinaria o Straordinaria)</t>
  </si>
  <si>
    <r>
      <t>Tabella 2.1.3</t>
    </r>
    <r>
      <rPr>
        <b/>
        <sz val="11"/>
        <color indexed="10"/>
        <rFont val="Tahoma"/>
        <family val="2"/>
      </rPr>
      <t xml:space="preserve"> </t>
    </r>
    <r>
      <rPr>
        <b/>
        <sz val="11"/>
        <rFont val="Tahoma"/>
        <family val="2"/>
      </rPr>
      <t>- Sistemi di trattamento fumi: controllo del processo</t>
    </r>
  </si>
  <si>
    <t>Sistema di abbattimento</t>
  </si>
  <si>
    <t>Parametri di controllo del processo di abbattimento</t>
  </si>
  <si>
    <t>Sistema di trattamento (stadio di trattamento)</t>
  </si>
  <si>
    <t>Parametri di controllo del processo di trattamento</t>
  </si>
  <si>
    <t xml:space="preserve">Data del controllo </t>
  </si>
  <si>
    <t>Tabella 2.1.5 - Aree di stoccaggio (vasche, serbatoi, bacini di contenimento etc.)</t>
  </si>
  <si>
    <t>Descrizione dell'area di stoccaggio</t>
  </si>
  <si>
    <t>Verifica effettuata</t>
  </si>
  <si>
    <t>Descrivere le criticità riscontrate.</t>
  </si>
  <si>
    <t>3 – INDICATORI DI PRESTAZIONE</t>
  </si>
  <si>
    <t>Riportare esclusivamente gli indici di performance del Decreto Dirigenziale di autorizzazione AIA</t>
  </si>
  <si>
    <r>
      <t xml:space="preserve">Tabella 3.1. </t>
    </r>
    <r>
      <rPr>
        <i/>
        <sz val="11"/>
        <rFont val="Tahoma"/>
        <family val="2"/>
      </rPr>
      <t>Monitoraggio degli indicatori di performance</t>
    </r>
  </si>
  <si>
    <t>Indicatore a sua descrizione</t>
  </si>
  <si>
    <t>Valore annuo misurato</t>
  </si>
  <si>
    <t>Valore annuo obiettivo</t>
  </si>
  <si>
    <t>Valore % rispetto all'obiettivo</t>
  </si>
  <si>
    <t>ALTRE DICHIARAZIONI</t>
  </si>
  <si>
    <t>Indicare qualsiasi altra informazione ritenuta utile ai fini della conoscenza dell'impianto IPPC autorizzato, in termini di inquinamento delle componenti ambientali, di gestione dell'impianto e di eventuali criticità rilevate nel corso del suo funzionamento.</t>
  </si>
  <si>
    <t>SEDIVER S.p.A.</t>
  </si>
  <si>
    <t>3.3</t>
  </si>
  <si>
    <t>AREA INDUSTRIALE F2</t>
  </si>
  <si>
    <t>SNC</t>
  </si>
  <si>
    <t>83051</t>
  </si>
  <si>
    <t>NUSCO (AV)</t>
  </si>
  <si>
    <t>0827 604474</t>
  </si>
  <si>
    <t xml:space="preserve">mario.diieso@sediver.com </t>
  </si>
  <si>
    <t>NO</t>
  </si>
  <si>
    <t>silos metallici</t>
  </si>
  <si>
    <t>solido</t>
  </si>
  <si>
    <t>Tabella 1.5.2. inquinanti monitorati</t>
  </si>
  <si>
    <t>C23-102</t>
  </si>
  <si>
    <t>C23-103</t>
  </si>
  <si>
    <t>C23-104</t>
  </si>
  <si>
    <t>C23-105</t>
  </si>
  <si>
    <t>C23-106</t>
  </si>
  <si>
    <t>C23-107</t>
  </si>
  <si>
    <t>C23-108</t>
  </si>
  <si>
    <t>C23-109</t>
  </si>
  <si>
    <t>C23-110</t>
  </si>
  <si>
    <t>C23-111</t>
  </si>
  <si>
    <t>C23-112</t>
  </si>
  <si>
    <t>C23-113 B</t>
  </si>
  <si>
    <t>C23-113 A</t>
  </si>
  <si>
    <t>Polveri totali</t>
  </si>
  <si>
    <t>E' previsto dal Decreto nel 2020</t>
  </si>
  <si>
    <t xml:space="preserve">Tabella 2.1.4- Sistemi di depurazione: controllo del processo (ACQUE) </t>
  </si>
  <si>
    <t>CHIAINI MASSIMO</t>
  </si>
  <si>
    <t>DI IESO MARIO</t>
  </si>
  <si>
    <t>0827 604411</t>
  </si>
  <si>
    <t>0827 604431</t>
  </si>
  <si>
    <t>massimo.chiaini@sediver.com</t>
  </si>
  <si>
    <t>dolomite</t>
  </si>
  <si>
    <t>carbonato di bario</t>
  </si>
  <si>
    <t>carbonato di potassio</t>
  </si>
  <si>
    <t>A1</t>
  </si>
  <si>
    <t>solfato di sodio</t>
  </si>
  <si>
    <t>rottame di vetro</t>
  </si>
  <si>
    <t>nessuna</t>
  </si>
  <si>
    <t>gennaio</t>
  </si>
  <si>
    <t>febbraio</t>
  </si>
  <si>
    <t>marzo</t>
  </si>
  <si>
    <t>ton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</si>
  <si>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</si>
  <si>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</si>
  <si>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</si>
  <si>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</si>
  <si>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</si>
  <si>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</si>
  <si>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</si>
  <si>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</si>
  <si>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</si>
  <si>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carbonato di sodio</t>
  </si>
  <si>
    <t>sabbia</t>
  </si>
  <si>
    <t xml:space="preserve">carbonato di calcio </t>
  </si>
  <si>
    <t>R36</t>
  </si>
  <si>
    <t xml:space="preserve">Tabella 2.1.3- Sistemi di trattamento fumi: controllo del processo  : Non sono installati sistemi di trattamento fumi in continuo </t>
  </si>
  <si>
    <t>Triennale</t>
  </si>
  <si>
    <t xml:space="preserve">sabbia NE </t>
  </si>
  <si>
    <t>additivo in polvere</t>
  </si>
  <si>
    <t>verifica funzionamento elettrovalvola- sostituzione filtro</t>
  </si>
  <si>
    <t>verifica funzionamento elettrovalvola- pulizia filtro</t>
  </si>
  <si>
    <t>ordinaria</t>
  </si>
  <si>
    <t>Filtro su camino C23-101 silos stoccaggio MP</t>
  </si>
  <si>
    <t>Filtro su camino C23-102 silos stoccaggio MP</t>
  </si>
  <si>
    <t>Filtro su camino C23-103 silos stoccaggio MP</t>
  </si>
  <si>
    <t>Filtro su camino C23-104 silos stoccaggio MP</t>
  </si>
  <si>
    <t>Filtro su camino C23-105 silos stoccaggio MP</t>
  </si>
  <si>
    <t>Filtro su camino C23-106 silos stoccaggio MP</t>
  </si>
  <si>
    <t>Filtro su camino C23-107 silos stoccaggio MP</t>
  </si>
  <si>
    <t>Filtro su camino C23-108 silos stoccaggio MP</t>
  </si>
  <si>
    <t>Filtro su camino C23-109 silos stoccaggio MP</t>
  </si>
  <si>
    <t>Filtro su camino C23-110 silos stoccaggio MP</t>
  </si>
  <si>
    <t>Filtro su camino C23-111 silos stoccaggio MP</t>
  </si>
  <si>
    <t>Filtro su camino C23-112 silos stoccaggio MP</t>
  </si>
  <si>
    <t>Filtro su camino C23-113A silos stoccaggio MP</t>
  </si>
  <si>
    <t>Filtro su camino C23-113B silos stoccaggio MP</t>
  </si>
  <si>
    <t xml:space="preserve">Filtro su camino C24  aspirazione composizione </t>
  </si>
  <si>
    <t xml:space="preserve">Filtro su camino C25 aspirazione rottame vetro e mulino </t>
  </si>
  <si>
    <t>Camino C26 aspirazione impianto verniciatura perni L2</t>
  </si>
  <si>
    <t>Camino C27 aspirazione impianto verniciatura perni L1</t>
  </si>
  <si>
    <t>Camino C35 aspirazione impianto sabbiatura reparto assemblaggio</t>
  </si>
  <si>
    <t>Camino C4 aspirazione impianto sabbiatura reparto officina</t>
  </si>
  <si>
    <t>Camino C5 aspirazione impianto di cromatura</t>
  </si>
  <si>
    <t>C4</t>
  </si>
  <si>
    <t>C5</t>
  </si>
  <si>
    <t>C24</t>
  </si>
  <si>
    <t>C25</t>
  </si>
  <si>
    <t>C26</t>
  </si>
  <si>
    <t>C27</t>
  </si>
  <si>
    <t>C35</t>
  </si>
  <si>
    <t>C23-101</t>
  </si>
  <si>
    <t>Xi</t>
  </si>
  <si>
    <t>R22</t>
  </si>
  <si>
    <t>Nocivo se ingerito</t>
  </si>
  <si>
    <t>R36/37/38</t>
  </si>
  <si>
    <t>sacchetti in magazzino coperto</t>
  </si>
  <si>
    <t>sacchi in magazzino coperto</t>
  </si>
  <si>
    <t>in cumuli su piazzole coperte</t>
  </si>
  <si>
    <t>A10</t>
  </si>
  <si>
    <t>cemento in polvere per assemblaggio isolatori</t>
  </si>
  <si>
    <t>kg</t>
  </si>
  <si>
    <t>pallet su area coperta/scoperta</t>
  </si>
  <si>
    <t>Isolatori in vetro</t>
  </si>
  <si>
    <t>Volume di acqua mensile -                     Marzo</t>
  </si>
  <si>
    <t>PS1</t>
  </si>
  <si>
    <t>PS2</t>
  </si>
  <si>
    <r>
      <t>·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Calibri"/>
        <family val="2"/>
      </rPr>
      <t>PH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</si>
  <si>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Calibri"/>
        <family val="2"/>
      </rPr>
      <t>Solidi Sospesi SST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</si>
  <si>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Calibri"/>
        <family val="2"/>
      </rPr>
      <t>BOD5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</si>
  <si>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Calibri"/>
        <family val="2"/>
      </rPr>
      <t>COD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</si>
  <si>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Calibri"/>
        <family val="2"/>
      </rPr>
      <t>P totale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</si>
  <si>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Calibri"/>
        <family val="2"/>
      </rPr>
      <t>NH4+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</si>
  <si>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Calibri"/>
        <family val="2"/>
      </rPr>
      <t>Fe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</si>
  <si>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Calibri"/>
        <family val="2"/>
      </rPr>
      <t>Grassi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</si>
  <si>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Calibri"/>
        <family val="2"/>
      </rPr>
      <t>Cloruri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</si>
  <si>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Calibri"/>
        <family val="2"/>
      </rPr>
      <t>Tensioattivi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</si>
  <si>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Calibri"/>
        <family val="2"/>
      </rPr>
      <t>Idrocarburi</t>
    </r>
  </si>
  <si>
    <t>Solventi organici aromatici</t>
  </si>
  <si>
    <t>&lt;1</t>
  </si>
  <si>
    <r>
      <t xml:space="preserve">PS1             </t>
    </r>
    <r>
      <rPr>
        <sz val="10"/>
        <rFont val="Tahoma"/>
        <family val="2"/>
      </rPr>
      <t>(fasi del processo da A1 a A9)</t>
    </r>
  </si>
  <si>
    <r>
      <t xml:space="preserve">PS2             </t>
    </r>
    <r>
      <rPr>
        <sz val="10"/>
        <rFont val="Tahoma"/>
        <family val="2"/>
      </rPr>
      <t>(fase del processo A10)</t>
    </r>
  </si>
  <si>
    <t>N.B. Scarichi in pubblica fognatura (rete consortile ASI)</t>
  </si>
  <si>
    <t>Sigla punto di emissione</t>
  </si>
  <si>
    <t>Origine</t>
  </si>
  <si>
    <t>dell’emissione</t>
  </si>
  <si>
    <t>Inquinanti  emessi</t>
  </si>
  <si>
    <t>Valori autorizzati D.D. 91 del 3/11/2016</t>
  </si>
  <si>
    <t>Note</t>
  </si>
  <si>
    <t>Tipologia</t>
  </si>
  <si>
    <t>Concentrazione</t>
  </si>
  <si>
    <r>
      <t>[mg/Nm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>]</t>
    </r>
  </si>
  <si>
    <t>Portata  [Nmc/h]</t>
  </si>
  <si>
    <t>Aspirazione sabbiatrice</t>
  </si>
  <si>
    <t>Aspirazione locale cromatura</t>
  </si>
  <si>
    <t>Cromo VI</t>
  </si>
  <si>
    <t>Acido cloridrico</t>
  </si>
  <si>
    <t>Acido solforico</t>
  </si>
  <si>
    <t xml:space="preserve">Silos 101 stoccaggio sabbia </t>
  </si>
  <si>
    <t>-</t>
  </si>
  <si>
    <t xml:space="preserve">Non eseguito SILOS VUOTO. </t>
  </si>
  <si>
    <t>Silice</t>
  </si>
  <si>
    <t>Silos 102 SCORTA            stoccaggio sabbia</t>
  </si>
  <si>
    <t xml:space="preserve">Silos 103 </t>
  </si>
  <si>
    <t xml:space="preserve">stoccaggio sabbia </t>
  </si>
  <si>
    <t>Silos 104 stoccaggio carbonato di calcio</t>
  </si>
  <si>
    <t>Silos 106 stoccaggio dolomite</t>
  </si>
  <si>
    <t>Silos 107 stoccaggio dolomite</t>
  </si>
  <si>
    <t>Silos 108  stoccaggio carbonato di sodio</t>
  </si>
  <si>
    <t>Silos 109  stoccaggio carbonato di sodio</t>
  </si>
  <si>
    <t xml:space="preserve">Silos 111 SCORTA        stoccaggio sabbia </t>
  </si>
  <si>
    <t>Silos 112  stoccaggio dolomite</t>
  </si>
  <si>
    <t>C23-113A</t>
  </si>
  <si>
    <t xml:space="preserve">Silos 113 A stoccaggio sabbia </t>
  </si>
  <si>
    <t>C23-113B</t>
  </si>
  <si>
    <t xml:space="preserve">Silos 113 B stoccaggio sabbia </t>
  </si>
  <si>
    <t xml:space="preserve">Sala composizione </t>
  </si>
  <si>
    <t>Rottame e molino</t>
  </si>
  <si>
    <t>Aspiratore locale verniciatura automatica perni Linea 2                         (Rep. Assemblaggio isolatori)</t>
  </si>
  <si>
    <t>Etilbenzene</t>
  </si>
  <si>
    <t>Xilene</t>
  </si>
  <si>
    <t>Aspiratore locale verniciatura automatica perni Linea 1                  (Rep. Assemblaggio isolatori)</t>
  </si>
  <si>
    <t>Data</t>
  </si>
  <si>
    <t>RDP</t>
  </si>
  <si>
    <t>Campionamento</t>
  </si>
  <si>
    <t xml:space="preserve">TIPOLOGIA RIFIUTO </t>
  </si>
  <si>
    <t>CODICE CER</t>
  </si>
  <si>
    <t>PERICOLOSI</t>
  </si>
  <si>
    <t>Imballaggi contaminati da sostanze pericolose</t>
  </si>
  <si>
    <t>Stracci e indumenti contaminati da sostanze pericolose</t>
  </si>
  <si>
    <t>Altri oli per motori, ingranaggi e lubrificazione</t>
  </si>
  <si>
    <t xml:space="preserve">Tubi fluorescenti ed altri rifiuti contenenti mercurio </t>
  </si>
  <si>
    <t>Sospensione acquosa vernici e diluenti</t>
  </si>
  <si>
    <t>080119</t>
  </si>
  <si>
    <t>160303</t>
  </si>
  <si>
    <t>Rifiuti organici contenenti sostanze pericolose</t>
  </si>
  <si>
    <t>080111</t>
  </si>
  <si>
    <t xml:space="preserve">Apparecchiature fuori uso, contenenti clorofluorocarburi, HCFC, HFC </t>
  </si>
  <si>
    <t>160211</t>
  </si>
  <si>
    <t>130507</t>
  </si>
  <si>
    <t>TOT</t>
  </si>
  <si>
    <t>NON PERICOLOSI</t>
  </si>
  <si>
    <t>Rifiuti di vetro non riutilizzabile nel ciclo produttivo</t>
  </si>
  <si>
    <t>Cemento</t>
  </si>
  <si>
    <t>Imballaggi in plastica</t>
  </si>
  <si>
    <t>Imballaggi in legno</t>
  </si>
  <si>
    <t>Ferro e acciaio</t>
  </si>
  <si>
    <t>Imballaggi in materiali misti</t>
  </si>
  <si>
    <t>Imballaggi in  carta e cartone</t>
  </si>
  <si>
    <t>Rifiuti plastici</t>
  </si>
  <si>
    <t>070213</t>
  </si>
  <si>
    <t>Carta e cartone</t>
  </si>
  <si>
    <t>200101</t>
  </si>
  <si>
    <t>Rifiuti urbani non differenziati</t>
  </si>
  <si>
    <t>200301</t>
  </si>
  <si>
    <t xml:space="preserve">Cavi elettrici </t>
  </si>
  <si>
    <t>170411</t>
  </si>
  <si>
    <t xml:space="preserve">Rifiuti misti dell'attività della costruzione e demolizione diversi da quelli di cui alle voci 1700901,170902 e 170903 </t>
  </si>
  <si>
    <t>170904</t>
  </si>
  <si>
    <t>Apparecchiature fuori uso non pericolose</t>
  </si>
  <si>
    <t>160214</t>
  </si>
  <si>
    <t>160304</t>
  </si>
  <si>
    <t xml:space="preserve">Componenti rimossi da apparecchiature fuori uso </t>
  </si>
  <si>
    <t>160216</t>
  </si>
  <si>
    <t xml:space="preserve">Recupero </t>
  </si>
  <si>
    <t>Serbatoi gasolio</t>
  </si>
  <si>
    <t>Verifica visiva volta alla valutazione dell’integrità per le parti a vista</t>
  </si>
  <si>
    <t>Serbatoio olio diatermico</t>
  </si>
  <si>
    <t xml:space="preserve">Bacino contenimento centralina idraulica </t>
  </si>
  <si>
    <t>Griglie e caditoie di raccolta sversamenti</t>
  </si>
  <si>
    <t>Non sono riportati indici di performance nel D.D. 91 del 3/11/2016</t>
  </si>
  <si>
    <t>M E S E</t>
  </si>
  <si>
    <t xml:space="preserve">Totale </t>
  </si>
  <si>
    <t>M E T A N O  (Nmc)</t>
  </si>
  <si>
    <t>ENERGIA EL.  ( Kwh)</t>
  </si>
  <si>
    <t>02827840642</t>
  </si>
  <si>
    <t>CONSUMI  2019</t>
  </si>
  <si>
    <t>Anno 2019</t>
  </si>
  <si>
    <t xml:space="preserve">Valori misurati campionamento                                               I sem  2019                                   </t>
  </si>
  <si>
    <t>Silos 105 stoccaggio sabbia</t>
  </si>
  <si>
    <t>Silos 110  SCORTA            stoccaggio carbonato di sodio</t>
  </si>
  <si>
    <t>Analisi del 30/12/2019 RdP n.19123031</t>
  </si>
  <si>
    <t>Analisi del 15/10/2019 RdP n.19101534</t>
  </si>
  <si>
    <r>
      <t xml:space="preserve">PS3            </t>
    </r>
    <r>
      <rPr>
        <sz val="10"/>
        <rFont val="Tahoma"/>
        <family val="2"/>
      </rPr>
      <t>(Scarico acque meteoriche)</t>
    </r>
  </si>
  <si>
    <t>Idrocarburi totali</t>
  </si>
  <si>
    <t>NA</t>
  </si>
  <si>
    <t>Analisi del 06/12/2019 RdP n.19120623</t>
  </si>
  <si>
    <t xml:space="preserve">Concentrazione limite da D. Lgs. n. 152/2006 s.m.i., Parte Terza, Allegato V </t>
  </si>
  <si>
    <r>
      <t xml:space="preserve">PS4           </t>
    </r>
    <r>
      <rPr>
        <sz val="10"/>
        <rFont val="Tahoma"/>
        <family val="2"/>
      </rPr>
      <t>(Scarico acque meteoriche)</t>
    </r>
  </si>
  <si>
    <r>
      <t xml:space="preserve">PS5          </t>
    </r>
    <r>
      <rPr>
        <sz val="10"/>
        <rFont val="Tahoma"/>
        <family val="2"/>
      </rPr>
      <t>(Scarico acque meteoriche)</t>
    </r>
  </si>
  <si>
    <r>
      <t xml:space="preserve">PS6            </t>
    </r>
    <r>
      <rPr>
        <sz val="10"/>
        <rFont val="Tahoma"/>
        <family val="2"/>
      </rPr>
      <t>(Scarico acque meteoriche)</t>
    </r>
  </si>
  <si>
    <t>Analisi del 06/12/2019 RdP n.19120624</t>
  </si>
  <si>
    <t>Analisi del 06/12/2019 RdP n.19120625</t>
  </si>
  <si>
    <t>Analisi del 27/11/2019 RdP n.19112701</t>
  </si>
  <si>
    <t>No</t>
  </si>
  <si>
    <t>Quantità (Kg) 2019</t>
  </si>
  <si>
    <t xml:space="preserve">Rifiuti inorganici </t>
  </si>
  <si>
    <t>Carboni attivi esausti</t>
  </si>
  <si>
    <t xml:space="preserve">Vernice secca </t>
  </si>
  <si>
    <t>Residui liquidi vasca scrubber cromatura (soluzione acquosa)</t>
  </si>
  <si>
    <t>161001</t>
  </si>
  <si>
    <t>Batterie al piombo</t>
  </si>
  <si>
    <t>160601</t>
  </si>
  <si>
    <t>Emulsione acqua+olio</t>
  </si>
  <si>
    <t>Fanghi non pericolosi (residui pulizia vasche esterne assemblaggio)</t>
  </si>
  <si>
    <t>190814</t>
  </si>
  <si>
    <t>Fanghi non pericolosi (da filtro pressa impianto trattamento)</t>
  </si>
  <si>
    <t>101120</t>
  </si>
  <si>
    <t>Residui manutenzione forno (refrattari)</t>
  </si>
  <si>
    <t>161106</t>
  </si>
  <si>
    <t>Materiali isolanti non pericolosi</t>
  </si>
  <si>
    <t>170604</t>
  </si>
  <si>
    <t xml:space="preserve">I dati sono tratti dal MUD 2019. </t>
  </si>
  <si>
    <t>Smaltimento (D)</t>
  </si>
  <si>
    <t>verifica funzionamento aspiratore- controllo integrità circuito di aspirazione-verifica funzionamento agitatore-controllo colore acqua vaschetta scrubber</t>
  </si>
  <si>
    <t xml:space="preserve">Tabella 2.1.4- Sistemi di depurazione: controllo del processo (ACQUE): L'impianto di trattamento acque provenienti dal reparto assemblaggio è andato in funzione in gennaio 2020.  </t>
  </si>
  <si>
    <t>12/12/2019</t>
  </si>
  <si>
    <t>29/11/2019</t>
  </si>
  <si>
    <t>PS3</t>
  </si>
  <si>
    <t>PS4</t>
  </si>
  <si>
    <t>PS5</t>
  </si>
  <si>
    <t>PS6</t>
  </si>
  <si>
    <t>Eventi di pioggia</t>
  </si>
  <si>
    <t>Il monitoraggio è triennale ed è previsto nel 2021.</t>
  </si>
  <si>
    <t xml:space="preserve">RIFIUTI PRODOTTI NEL 2019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</si>
</sst>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"/>
    <numFmt numFmtId="173" formatCode="mmm\-yyyy"/>
    <numFmt numFmtId="174" formatCode="#,##0.0"/>
    <numFmt numFmtId="175" formatCode="#,##0_);\(#,##0\)"/>
    <numFmt numFmtId="176" formatCode="0.0000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0.0000000"/>
    <numFmt numFmtId="182" formatCode="0.00000000"/>
    <numFmt numFmtId="183" formatCode="0.000000000"/>
    <numFmt numFmtId="184" formatCode="0.0000000000"/>
    <numFmt numFmtId="185" formatCode="0.000000"/>
    <numFmt numFmtId="186" formatCode="0.00000000000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i/>
      <sz val="12"/>
      <color indexed="10"/>
      <name val="Tahoma"/>
      <family val="2"/>
    </font>
    <font>
      <b/>
      <vertAlign val="superscript"/>
      <sz val="12"/>
      <name val="Tahoma"/>
      <family val="2"/>
    </font>
    <font>
      <vertAlign val="superscript"/>
      <sz val="10"/>
      <name val="Tahom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2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trike/>
      <sz val="12"/>
      <name val="Tahoma"/>
      <family val="2"/>
    </font>
    <font>
      <u val="single"/>
      <sz val="12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i/>
      <sz val="12"/>
      <color indexed="8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7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sz val="11"/>
      <name val="Arial"/>
      <family val="2"/>
    </font>
    <font>
      <b/>
      <sz val="12"/>
      <name val="Arial MT"/>
      <family val="0"/>
    </font>
    <font>
      <b/>
      <sz val="10"/>
      <name val="Arial MT"/>
      <family val="0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MT"/>
      <family val="0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Symbol"/>
      <family val="1"/>
    </font>
    <font>
      <b/>
      <sz val="14"/>
      <color indexed="17"/>
      <name val="Arial"/>
      <family val="2"/>
    </font>
    <font>
      <b/>
      <sz val="14"/>
      <color indexed="56"/>
      <name val="Arial"/>
      <family val="2"/>
    </font>
    <font>
      <b/>
      <sz val="14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0000"/>
      <name val="Symbol"/>
      <family val="1"/>
    </font>
    <font>
      <b/>
      <sz val="10"/>
      <color rgb="FF000000"/>
      <name val="Calibri"/>
      <family val="2"/>
    </font>
    <font>
      <b/>
      <sz val="14"/>
      <color rgb="FF00B050"/>
      <name val="Arial"/>
      <family val="2"/>
    </font>
    <font>
      <b/>
      <sz val="14"/>
      <color rgb="FF002060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33CCFF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68" fillId="0" borderId="0">
      <alignment/>
      <protection/>
    </xf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7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11" xfId="0" applyFont="1" applyBorder="1" applyAlignment="1">
      <alignment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7" fillId="0" borderId="11" xfId="36" applyNumberFormat="1" applyFont="1" applyFill="1" applyBorder="1" applyAlignment="1" applyProtection="1">
      <alignment/>
      <protection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20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20" fillId="1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center"/>
    </xf>
    <xf numFmtId="0" fontId="18" fillId="0" borderId="2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0" fillId="18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18" borderId="15" xfId="0" applyFont="1" applyFill="1" applyBorder="1" applyAlignment="1">
      <alignment horizontal="left" vertical="center"/>
    </xf>
    <xf numFmtId="0" fontId="20" fillId="18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20" fillId="18" borderId="13" xfId="0" applyFont="1" applyFill="1" applyBorder="1" applyAlignment="1">
      <alignment horizontal="center" wrapText="1"/>
    </xf>
    <xf numFmtId="0" fontId="20" fillId="18" borderId="12" xfId="0" applyFont="1" applyFill="1" applyBorder="1" applyAlignment="1">
      <alignment horizontal="center" wrapText="1"/>
    </xf>
    <xf numFmtId="0" fontId="32" fillId="18" borderId="13" xfId="0" applyFont="1" applyFill="1" applyBorder="1" applyAlignment="1">
      <alignment horizontal="center" wrapText="1"/>
    </xf>
    <xf numFmtId="0" fontId="20" fillId="18" borderId="21" xfId="0" applyFont="1" applyFill="1" applyBorder="1" applyAlignment="1">
      <alignment horizontal="center" wrapText="1"/>
    </xf>
    <xf numFmtId="0" fontId="33" fillId="0" borderId="14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8" fillId="19" borderId="0" xfId="0" applyFont="1" applyFill="1" applyAlignment="1">
      <alignment/>
    </xf>
    <xf numFmtId="0" fontId="20" fillId="0" borderId="0" xfId="0" applyFont="1" applyAlignment="1">
      <alignment/>
    </xf>
    <xf numFmtId="0" fontId="20" fillId="18" borderId="20" xfId="0" applyFont="1" applyFill="1" applyBorder="1" applyAlignment="1">
      <alignment horizontal="left" vertical="center"/>
    </xf>
    <xf numFmtId="0" fontId="35" fillId="0" borderId="0" xfId="36" applyNumberFormat="1" applyFont="1" applyFill="1" applyBorder="1" applyAlignment="1" applyProtection="1">
      <alignment/>
      <protection/>
    </xf>
    <xf numFmtId="0" fontId="20" fillId="0" borderId="2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3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18" borderId="1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 wrapText="1"/>
    </xf>
    <xf numFmtId="0" fontId="20" fillId="18" borderId="3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3" xfId="0" applyFont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 vertical="center"/>
    </xf>
    <xf numFmtId="0" fontId="18" fillId="0" borderId="34" xfId="0" applyFont="1" applyBorder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8" fillId="0" borderId="0" xfId="0" applyFont="1" applyAlignment="1">
      <alignment horizontal="justify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5" fontId="20" fillId="0" borderId="1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2" borderId="14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8" fillId="2" borderId="16" xfId="0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top" wrapText="1"/>
    </xf>
    <xf numFmtId="0" fontId="38" fillId="0" borderId="14" xfId="0" applyFont="1" applyBorder="1" applyAlignment="1">
      <alignment horizontal="center" wrapText="1"/>
    </xf>
    <xf numFmtId="0" fontId="33" fillId="0" borderId="17" xfId="0" applyFont="1" applyBorder="1" applyAlignment="1">
      <alignment wrapText="1"/>
    </xf>
    <xf numFmtId="0" fontId="20" fillId="18" borderId="12" xfId="0" applyFont="1" applyFill="1" applyBorder="1" applyAlignment="1">
      <alignment horizontal="center" vertical="top" wrapText="1"/>
    </xf>
    <xf numFmtId="0" fontId="20" fillId="18" borderId="13" xfId="0" applyFont="1" applyFill="1" applyBorder="1" applyAlignment="1">
      <alignment horizontal="center" vertical="top" wrapText="1"/>
    </xf>
    <xf numFmtId="0" fontId="20" fillId="18" borderId="21" xfId="0" applyFont="1" applyFill="1" applyBorder="1" applyAlignment="1">
      <alignment horizontal="center" vertical="top" wrapText="1"/>
    </xf>
    <xf numFmtId="0" fontId="33" fillId="0" borderId="15" xfId="0" applyFont="1" applyBorder="1" applyAlignment="1">
      <alignment horizontal="center" wrapText="1"/>
    </xf>
    <xf numFmtId="0" fontId="33" fillId="0" borderId="15" xfId="0" applyFont="1" applyFill="1" applyBorder="1" applyAlignment="1">
      <alignment horizontal="center" vertical="top" wrapText="1"/>
    </xf>
    <xf numFmtId="0" fontId="18" fillId="0" borderId="35" xfId="0" applyFont="1" applyBorder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18" borderId="36" xfId="0" applyFont="1" applyFill="1" applyBorder="1" applyAlignment="1">
      <alignment horizontal="center" vertical="center" wrapText="1"/>
    </xf>
    <xf numFmtId="0" fontId="20" fillId="18" borderId="37" xfId="0" applyFont="1" applyFill="1" applyBorder="1" applyAlignment="1">
      <alignment horizontal="center" vertical="center" wrapText="1"/>
    </xf>
    <xf numFmtId="0" fontId="20" fillId="18" borderId="38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9" fontId="19" fillId="2" borderId="15" xfId="5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/>
    </xf>
    <xf numFmtId="15" fontId="18" fillId="0" borderId="0" xfId="0" applyNumberFormat="1" applyFont="1" applyAlignment="1">
      <alignment/>
    </xf>
    <xf numFmtId="0" fontId="18" fillId="0" borderId="14" xfId="0" applyFont="1" applyBorder="1" applyAlignment="1">
      <alignment horizontal="center"/>
    </xf>
    <xf numFmtId="0" fontId="20" fillId="18" borderId="27" xfId="0" applyFont="1" applyFill="1" applyBorder="1" applyAlignment="1">
      <alignment horizontal="center" vertical="center"/>
    </xf>
    <xf numFmtId="0" fontId="20" fillId="18" borderId="0" xfId="0" applyFont="1" applyFill="1" applyBorder="1" applyAlignment="1">
      <alignment horizontal="center" vertical="center"/>
    </xf>
    <xf numFmtId="0" fontId="20" fillId="18" borderId="29" xfId="0" applyFont="1" applyFill="1" applyBorder="1" applyAlignment="1">
      <alignment horizontal="center" vertical="center"/>
    </xf>
    <xf numFmtId="0" fontId="20" fillId="18" borderId="39" xfId="0" applyFont="1" applyFill="1" applyBorder="1" applyAlignment="1">
      <alignment horizontal="center" vertical="center"/>
    </xf>
    <xf numFmtId="0" fontId="20" fillId="18" borderId="40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/>
    </xf>
    <xf numFmtId="0" fontId="18" fillId="0" borderId="27" xfId="0" applyFont="1" applyFill="1" applyBorder="1" applyAlignment="1">
      <alignment horizontal="center" wrapText="1"/>
    </xf>
    <xf numFmtId="0" fontId="33" fillId="0" borderId="29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172" fontId="33" fillId="0" borderId="29" xfId="0" applyNumberFormat="1" applyFont="1" applyFill="1" applyBorder="1" applyAlignment="1">
      <alignment horizontal="center" wrapText="1"/>
    </xf>
    <xf numFmtId="172" fontId="33" fillId="0" borderId="15" xfId="0" applyNumberFormat="1" applyFont="1" applyBorder="1" applyAlignment="1">
      <alignment horizontal="center" vertical="top" wrapText="1"/>
    </xf>
    <xf numFmtId="172" fontId="33" fillId="0" borderId="18" xfId="0" applyNumberFormat="1" applyFont="1" applyBorder="1" applyAlignment="1">
      <alignment horizontal="center" vertical="top" wrapText="1"/>
    </xf>
    <xf numFmtId="14" fontId="18" fillId="2" borderId="15" xfId="0" applyNumberFormat="1" applyFont="1" applyFill="1" applyBorder="1" applyAlignment="1">
      <alignment horizontal="center" vertical="top" wrapText="1"/>
    </xf>
    <xf numFmtId="14" fontId="18" fillId="2" borderId="18" xfId="0" applyNumberFormat="1" applyFont="1" applyFill="1" applyBorder="1" applyAlignment="1">
      <alignment horizontal="center" vertical="top" wrapText="1"/>
    </xf>
    <xf numFmtId="0" fontId="20" fillId="18" borderId="41" xfId="0" applyFont="1" applyFill="1" applyBorder="1" applyAlignment="1">
      <alignment horizontal="center" vertical="center" wrapText="1"/>
    </xf>
    <xf numFmtId="0" fontId="20" fillId="18" borderId="42" xfId="0" applyFont="1" applyFill="1" applyBorder="1" applyAlignment="1">
      <alignment horizontal="center" vertical="center" wrapText="1"/>
    </xf>
    <xf numFmtId="0" fontId="20" fillId="18" borderId="43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/>
    </xf>
    <xf numFmtId="0" fontId="18" fillId="0" borderId="44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3" fontId="68" fillId="0" borderId="44" xfId="48" applyNumberFormat="1" applyBorder="1" applyAlignment="1">
      <alignment horizontal="center"/>
      <protection/>
    </xf>
    <xf numFmtId="0" fontId="68" fillId="0" borderId="44" xfId="48" applyBorder="1" applyAlignment="1">
      <alignment horizontal="left"/>
      <protection/>
    </xf>
    <xf numFmtId="1" fontId="18" fillId="0" borderId="15" xfId="0" applyNumberFormat="1" applyFont="1" applyBorder="1" applyAlignment="1">
      <alignment horizontal="center"/>
    </xf>
    <xf numFmtId="0" fontId="69" fillId="0" borderId="0" xfId="0" applyFont="1" applyAlignment="1">
      <alignment horizontal="left" vertical="center" indent="1"/>
    </xf>
    <xf numFmtId="0" fontId="70" fillId="0" borderId="45" xfId="0" applyFont="1" applyBorder="1" applyAlignment="1">
      <alignment/>
    </xf>
    <xf numFmtId="1" fontId="18" fillId="0" borderId="15" xfId="0" applyNumberFormat="1" applyFont="1" applyFill="1" applyBorder="1" applyAlignment="1">
      <alignment horizontal="center"/>
    </xf>
    <xf numFmtId="170" fontId="18" fillId="0" borderId="15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70" fontId="18" fillId="0" borderId="46" xfId="0" applyNumberFormat="1" applyFont="1" applyFill="1" applyBorder="1" applyAlignment="1">
      <alignment horizontal="center"/>
    </xf>
    <xf numFmtId="170" fontId="18" fillId="0" borderId="18" xfId="0" applyNumberFormat="1" applyFont="1" applyFill="1" applyBorder="1" applyAlignment="1">
      <alignment horizontal="center"/>
    </xf>
    <xf numFmtId="1" fontId="18" fillId="0" borderId="18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20" fillId="18" borderId="27" xfId="0" applyFont="1" applyFill="1" applyBorder="1" applyAlignment="1">
      <alignment horizontal="center" vertical="center" wrapText="1"/>
    </xf>
    <xf numFmtId="0" fontId="20" fillId="18" borderId="29" xfId="0" applyFont="1" applyFill="1" applyBorder="1" applyAlignment="1">
      <alignment horizontal="center" vertical="center" wrapText="1"/>
    </xf>
    <xf numFmtId="0" fontId="46" fillId="20" borderId="47" xfId="0" applyFont="1" applyFill="1" applyBorder="1" applyAlignment="1">
      <alignment horizontal="center" vertical="center" wrapText="1"/>
    </xf>
    <xf numFmtId="0" fontId="46" fillId="20" borderId="48" xfId="0" applyFont="1" applyFill="1" applyBorder="1" applyAlignment="1">
      <alignment horizontal="center" vertical="center" wrapText="1"/>
    </xf>
    <xf numFmtId="0" fontId="46" fillId="20" borderId="49" xfId="0" applyFont="1" applyFill="1" applyBorder="1" applyAlignment="1">
      <alignment horizontal="center" vertical="center" wrapText="1"/>
    </xf>
    <xf numFmtId="0" fontId="46" fillId="20" borderId="50" xfId="0" applyFont="1" applyFill="1" applyBorder="1" applyAlignment="1">
      <alignment horizontal="center" vertical="center" wrapText="1"/>
    </xf>
    <xf numFmtId="0" fontId="46" fillId="20" borderId="51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20" borderId="49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49" fillId="0" borderId="0" xfId="0" applyFont="1" applyAlignment="1">
      <alignment horizontal="justify" vertical="center"/>
    </xf>
    <xf numFmtId="0" fontId="46" fillId="20" borderId="52" xfId="0" applyFont="1" applyFill="1" applyBorder="1" applyAlignment="1">
      <alignment horizontal="center" vertical="center" wrapText="1"/>
    </xf>
    <xf numFmtId="0" fontId="46" fillId="20" borderId="53" xfId="0" applyFont="1" applyFill="1" applyBorder="1" applyAlignment="1">
      <alignment horizontal="center" vertical="center" wrapText="1"/>
    </xf>
    <xf numFmtId="0" fontId="46" fillId="20" borderId="54" xfId="0" applyFont="1" applyFill="1" applyBorder="1" applyAlignment="1">
      <alignment horizontal="center" vertical="center" wrapText="1"/>
    </xf>
    <xf numFmtId="0" fontId="46" fillId="20" borderId="55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50" fillId="20" borderId="56" xfId="0" applyFont="1" applyFill="1" applyBorder="1" applyAlignment="1">
      <alignment horizontal="center" vertical="center" wrapText="1"/>
    </xf>
    <xf numFmtId="0" fontId="50" fillId="20" borderId="57" xfId="0" applyFont="1" applyFill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4" fillId="0" borderId="44" xfId="0" applyFont="1" applyBorder="1" applyAlignment="1">
      <alignment horizontal="center" vertical="center" textRotation="90"/>
    </xf>
    <xf numFmtId="49" fontId="44" fillId="0" borderId="44" xfId="0" applyNumberFormat="1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4" fillId="0" borderId="44" xfId="0" applyFont="1" applyBorder="1" applyAlignment="1">
      <alignment horizontal="right"/>
    </xf>
    <xf numFmtId="49" fontId="51" fillId="0" borderId="44" xfId="0" applyNumberFormat="1" applyFont="1" applyBorder="1" applyAlignment="1">
      <alignment horizontal="right"/>
    </xf>
    <xf numFmtId="3" fontId="51" fillId="0" borderId="58" xfId="0" applyNumberFormat="1" applyFont="1" applyBorder="1" applyAlignment="1">
      <alignment horizontal="center"/>
    </xf>
    <xf numFmtId="10" fontId="71" fillId="0" borderId="0" xfId="51" applyNumberFormat="1" applyFont="1" applyAlignment="1">
      <alignment horizontal="center"/>
    </xf>
    <xf numFmtId="10" fontId="72" fillId="0" borderId="0" xfId="51" applyNumberFormat="1" applyFont="1" applyAlignment="1">
      <alignment horizontal="center"/>
    </xf>
    <xf numFmtId="3" fontId="51" fillId="0" borderId="59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3" fontId="51" fillId="0" borderId="60" xfId="0" applyNumberFormat="1" applyFont="1" applyBorder="1" applyAlignment="1">
      <alignment horizontal="center"/>
    </xf>
    <xf numFmtId="3" fontId="51" fillId="0" borderId="44" xfId="0" applyNumberFormat="1" applyFont="1" applyBorder="1" applyAlignment="1">
      <alignment horizontal="center"/>
    </xf>
    <xf numFmtId="0" fontId="18" fillId="0" borderId="15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49" fontId="18" fillId="0" borderId="15" xfId="0" applyNumberFormat="1" applyFont="1" applyBorder="1" applyAlignment="1">
      <alignment horizontal="center" vertical="center" wrapText="1"/>
    </xf>
    <xf numFmtId="0" fontId="0" fillId="0" borderId="61" xfId="0" applyBorder="1" applyAlignment="1" quotePrefix="1">
      <alignment horizontal="fill"/>
    </xf>
    <xf numFmtId="0" fontId="0" fillId="0" borderId="62" xfId="0" applyBorder="1" applyAlignment="1" quotePrefix="1">
      <alignment horizontal="fill"/>
    </xf>
    <xf numFmtId="0" fontId="53" fillId="0" borderId="63" xfId="0" applyFont="1" applyBorder="1" applyAlignment="1" quotePrefix="1">
      <alignment horizontal="fill"/>
    </xf>
    <xf numFmtId="0" fontId="53" fillId="0" borderId="64" xfId="0" applyFont="1" applyBorder="1" applyAlignment="1">
      <alignment horizontal="left"/>
    </xf>
    <xf numFmtId="0" fontId="54" fillId="0" borderId="65" xfId="0" applyFont="1" applyBorder="1" applyAlignment="1">
      <alignment horizontal="center"/>
    </xf>
    <xf numFmtId="0" fontId="0" fillId="0" borderId="64" xfId="0" applyBorder="1" applyAlignment="1" quotePrefix="1">
      <alignment horizontal="fill"/>
    </xf>
    <xf numFmtId="0" fontId="0" fillId="0" borderId="66" xfId="0" applyBorder="1" applyAlignment="1" quotePrefix="1">
      <alignment horizontal="fill"/>
    </xf>
    <xf numFmtId="0" fontId="53" fillId="0" borderId="66" xfId="0" applyFont="1" applyBorder="1" applyAlignment="1" quotePrefix="1">
      <alignment horizontal="fill"/>
    </xf>
    <xf numFmtId="0" fontId="55" fillId="0" borderId="44" xfId="0" applyFont="1" applyFill="1" applyBorder="1" applyAlignment="1">
      <alignment horizontal="left"/>
    </xf>
    <xf numFmtId="175" fontId="0" fillId="0" borderId="44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/>
    </xf>
    <xf numFmtId="0" fontId="58" fillId="0" borderId="65" xfId="0" applyFont="1" applyBorder="1" applyAlignment="1">
      <alignment horizontal="center"/>
    </xf>
    <xf numFmtId="175" fontId="44" fillId="0" borderId="44" xfId="0" applyNumberFormat="1" applyFont="1" applyFill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0" fontId="0" fillId="20" borderId="49" xfId="0" applyFill="1" applyBorder="1" applyAlignment="1">
      <alignment vertical="center" wrapText="1"/>
    </xf>
    <xf numFmtId="0" fontId="46" fillId="20" borderId="67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3" fontId="18" fillId="0" borderId="0" xfId="0" applyNumberFormat="1" applyFont="1" applyBorder="1" applyAlignment="1">
      <alignment/>
    </xf>
    <xf numFmtId="4" fontId="18" fillId="0" borderId="15" xfId="0" applyNumberFormat="1" applyFont="1" applyBorder="1" applyAlignment="1">
      <alignment horizontal="left" vertical="center"/>
    </xf>
    <xf numFmtId="170" fontId="48" fillId="0" borderId="44" xfId="0" applyNumberFormat="1" applyFont="1" applyBorder="1" applyAlignment="1">
      <alignment horizontal="center" vertical="center" wrapText="1"/>
    </xf>
    <xf numFmtId="170" fontId="48" fillId="0" borderId="44" xfId="0" applyNumberFormat="1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59" fillId="0" borderId="44" xfId="0" applyFont="1" applyBorder="1" applyAlignment="1">
      <alignment horizontal="justify" vertical="center" wrapText="1"/>
    </xf>
    <xf numFmtId="0" fontId="50" fillId="0" borderId="44" xfId="0" applyFont="1" applyBorder="1" applyAlignment="1">
      <alignment horizontal="justify" vertical="center" wrapText="1"/>
    </xf>
    <xf numFmtId="14" fontId="48" fillId="0" borderId="44" xfId="0" applyNumberFormat="1" applyFont="1" applyBorder="1" applyAlignment="1">
      <alignment horizontal="center" vertical="center"/>
    </xf>
    <xf numFmtId="0" fontId="20" fillId="18" borderId="43" xfId="0" applyFont="1" applyFill="1" applyBorder="1" applyAlignment="1">
      <alignment horizontal="center" vertical="top" wrapText="1"/>
    </xf>
    <xf numFmtId="0" fontId="20" fillId="18" borderId="68" xfId="0" applyFont="1" applyFill="1" applyBorder="1" applyAlignment="1">
      <alignment horizontal="center" vertical="top" wrapText="1"/>
    </xf>
    <xf numFmtId="0" fontId="20" fillId="18" borderId="69" xfId="0" applyFont="1" applyFill="1" applyBorder="1" applyAlignment="1">
      <alignment horizontal="center" vertical="top" wrapText="1"/>
    </xf>
    <xf numFmtId="0" fontId="18" fillId="0" borderId="44" xfId="0" applyFont="1" applyFill="1" applyBorder="1" applyAlignment="1">
      <alignment horizontal="center" vertical="top" wrapText="1"/>
    </xf>
    <xf numFmtId="0" fontId="20" fillId="21" borderId="44" xfId="0" applyFont="1" applyFill="1" applyBorder="1" applyAlignment="1">
      <alignment horizontal="center" vertical="center" wrapText="1"/>
    </xf>
    <xf numFmtId="3" fontId="0" fillId="0" borderId="66" xfId="0" applyNumberFormat="1" applyFont="1" applyBorder="1" applyAlignment="1">
      <alignment horizontal="center"/>
    </xf>
    <xf numFmtId="3" fontId="18" fillId="0" borderId="0" xfId="0" applyNumberFormat="1" applyFont="1" applyFill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10" xfId="36" applyFont="1" applyBorder="1" applyAlignment="1">
      <alignment horizontal="center"/>
    </xf>
    <xf numFmtId="0" fontId="22" fillId="0" borderId="0" xfId="0" applyFont="1" applyBorder="1" applyAlignment="1">
      <alignment/>
    </xf>
    <xf numFmtId="0" fontId="27" fillId="0" borderId="10" xfId="36" applyFont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18" borderId="70" xfId="0" applyFont="1" applyFill="1" applyBorder="1" applyAlignment="1">
      <alignment horizontal="center" vertical="center"/>
    </xf>
    <xf numFmtId="0" fontId="20" fillId="18" borderId="2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18" borderId="2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0" fontId="18" fillId="0" borderId="7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0" fillId="18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52" fillId="0" borderId="75" xfId="0" applyFont="1" applyBorder="1" applyAlignment="1">
      <alignment horizontal="center"/>
    </xf>
    <xf numFmtId="0" fontId="52" fillId="0" borderId="76" xfId="0" applyFont="1" applyBorder="1" applyAlignment="1">
      <alignment horizontal="center"/>
    </xf>
    <xf numFmtId="0" fontId="52" fillId="0" borderId="60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48" fillId="0" borderId="65" xfId="0" applyFont="1" applyBorder="1" applyAlignment="1">
      <alignment horizontal="left" vertical="center" wrapText="1"/>
    </xf>
    <xf numFmtId="0" fontId="48" fillId="0" borderId="7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46" fillId="20" borderId="47" xfId="0" applyFont="1" applyFill="1" applyBorder="1" applyAlignment="1">
      <alignment horizontal="center" vertical="center" wrapText="1"/>
    </xf>
    <xf numFmtId="0" fontId="46" fillId="20" borderId="52" xfId="0" applyFont="1" applyFill="1" applyBorder="1" applyAlignment="1">
      <alignment horizontal="center" vertical="center" wrapText="1"/>
    </xf>
    <xf numFmtId="0" fontId="46" fillId="20" borderId="78" xfId="0" applyFont="1" applyFill="1" applyBorder="1" applyAlignment="1">
      <alignment horizontal="center" vertical="center" wrapText="1"/>
    </xf>
    <xf numFmtId="0" fontId="46" fillId="20" borderId="79" xfId="0" applyFont="1" applyFill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left" vertical="center" wrapText="1"/>
    </xf>
    <xf numFmtId="0" fontId="59" fillId="0" borderId="44" xfId="0" applyFont="1" applyBorder="1" applyAlignment="1">
      <alignment horizontal="justify" vertical="center" wrapText="1"/>
    </xf>
    <xf numFmtId="0" fontId="59" fillId="0" borderId="44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justify" vertical="center" wrapText="1"/>
    </xf>
    <xf numFmtId="0" fontId="48" fillId="0" borderId="44" xfId="0" applyFont="1" applyFill="1" applyBorder="1" applyAlignment="1">
      <alignment horizontal="left" vertical="center" wrapText="1"/>
    </xf>
    <xf numFmtId="14" fontId="48" fillId="0" borderId="65" xfId="0" applyNumberFormat="1" applyFont="1" applyBorder="1" applyAlignment="1">
      <alignment horizontal="center" vertical="center"/>
    </xf>
    <xf numFmtId="14" fontId="48" fillId="0" borderId="77" xfId="0" applyNumberFormat="1" applyFont="1" applyBorder="1" applyAlignment="1">
      <alignment horizontal="center" vertical="center"/>
    </xf>
    <xf numFmtId="14" fontId="48" fillId="0" borderId="66" xfId="0" applyNumberFormat="1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 wrapText="1"/>
    </xf>
    <xf numFmtId="0" fontId="48" fillId="0" borderId="77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 wrapText="1"/>
    </xf>
    <xf numFmtId="170" fontId="48" fillId="0" borderId="44" xfId="0" applyNumberFormat="1" applyFont="1" applyBorder="1" applyAlignment="1">
      <alignment horizontal="center" vertical="center" wrapText="1"/>
    </xf>
    <xf numFmtId="0" fontId="60" fillId="0" borderId="44" xfId="0" applyFont="1" applyBorder="1" applyAlignment="1">
      <alignment horizontal="justify" vertical="center" wrapText="1"/>
    </xf>
    <xf numFmtId="0" fontId="46" fillId="20" borderId="80" xfId="0" applyFont="1" applyFill="1" applyBorder="1" applyAlignment="1">
      <alignment horizontal="center" vertical="center" wrapText="1"/>
    </xf>
    <xf numFmtId="0" fontId="46" fillId="20" borderId="81" xfId="0" applyFont="1" applyFill="1" applyBorder="1" applyAlignment="1">
      <alignment horizontal="center" vertical="center" wrapText="1"/>
    </xf>
    <xf numFmtId="0" fontId="50" fillId="20" borderId="54" xfId="0" applyFont="1" applyFill="1" applyBorder="1" applyAlignment="1">
      <alignment horizontal="center" vertical="center" wrapText="1"/>
    </xf>
    <xf numFmtId="0" fontId="50" fillId="20" borderId="67" xfId="0" applyFont="1" applyFill="1" applyBorder="1" applyAlignment="1">
      <alignment horizontal="center" vertical="center" wrapText="1"/>
    </xf>
    <xf numFmtId="170" fontId="48" fillId="0" borderId="44" xfId="0" applyNumberFormat="1" applyFont="1" applyBorder="1" applyAlignment="1">
      <alignment horizontal="center" vertical="center"/>
    </xf>
    <xf numFmtId="0" fontId="46" fillId="20" borderId="57" xfId="0" applyFont="1" applyFill="1" applyBorder="1" applyAlignment="1">
      <alignment horizontal="center" vertical="center" wrapText="1"/>
    </xf>
    <xf numFmtId="0" fontId="46" fillId="20" borderId="56" xfId="0" applyFont="1" applyFill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83" xfId="0" applyFont="1" applyFill="1" applyBorder="1" applyAlignment="1">
      <alignment horizontal="center" wrapText="1"/>
    </xf>
    <xf numFmtId="0" fontId="18" fillId="0" borderId="84" xfId="0" applyFont="1" applyFill="1" applyBorder="1" applyAlignment="1">
      <alignment horizontal="center" wrapText="1"/>
    </xf>
    <xf numFmtId="0" fontId="18" fillId="0" borderId="85" xfId="0" applyFont="1" applyFill="1" applyBorder="1" applyAlignment="1">
      <alignment horizontal="center" wrapText="1"/>
    </xf>
    <xf numFmtId="0" fontId="18" fillId="0" borderId="73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8" fillId="0" borderId="82" xfId="0" applyFont="1" applyBorder="1" applyAlignment="1">
      <alignment horizontal="left" vertical="center" wrapText="1"/>
    </xf>
    <xf numFmtId="0" fontId="18" fillId="0" borderId="86" xfId="0" applyFont="1" applyFill="1" applyBorder="1" applyAlignment="1">
      <alignment horizontal="left" vertical="center" wrapText="1"/>
    </xf>
    <xf numFmtId="0" fontId="18" fillId="0" borderId="87" xfId="0" applyFont="1" applyFill="1" applyBorder="1" applyAlignment="1">
      <alignment horizontal="left" vertical="center" wrapText="1"/>
    </xf>
    <xf numFmtId="0" fontId="18" fillId="0" borderId="88" xfId="0" applyFont="1" applyFill="1" applyBorder="1" applyAlignment="1">
      <alignment horizontal="left" vertical="center" wrapText="1"/>
    </xf>
    <xf numFmtId="0" fontId="20" fillId="18" borderId="13" xfId="0" applyFont="1" applyFill="1" applyBorder="1" applyAlignment="1">
      <alignment horizontal="center" wrapText="1"/>
    </xf>
    <xf numFmtId="0" fontId="20" fillId="18" borderId="89" xfId="0" applyFont="1" applyFill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 textRotation="90"/>
    </xf>
    <xf numFmtId="0" fontId="66" fillId="0" borderId="90" xfId="0" applyFont="1" applyBorder="1" applyAlignment="1">
      <alignment horizontal="center" vertical="center" wrapText="1"/>
    </xf>
    <xf numFmtId="0" fontId="66" fillId="0" borderId="91" xfId="0" applyFont="1" applyBorder="1" applyAlignment="1">
      <alignment horizontal="center" vertical="center" wrapText="1"/>
    </xf>
    <xf numFmtId="0" fontId="66" fillId="0" borderId="76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44" fillId="0" borderId="7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8" fillId="0" borderId="12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0" fillId="18" borderId="92" xfId="0" applyFont="1" applyFill="1" applyBorder="1" applyAlignment="1">
      <alignment horizontal="center" vertical="center" wrapText="1"/>
    </xf>
    <xf numFmtId="0" fontId="20" fillId="18" borderId="9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o.diieso@sediver.com" TargetMode="External" /><Relationship Id="rId2" Type="http://schemas.openxmlformats.org/officeDocument/2006/relationships/hyperlink" Target="mailto:massimo.chiaini@sediver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95" zoomScaleNormal="95" zoomScalePageLayoutView="0" workbookViewId="0" topLeftCell="A27">
      <selection activeCell="A1" sqref="A1:J43"/>
    </sheetView>
  </sheetViews>
  <sheetFormatPr defaultColWidth="11.57421875" defaultRowHeight="12.75"/>
  <cols>
    <col min="1" max="4" width="10.28125" style="1" customWidth="1"/>
    <col min="5" max="5" width="12.8515625" style="1" customWidth="1"/>
    <col min="6" max="7" width="10.28125" style="1" customWidth="1"/>
    <col min="8" max="8" width="13.8515625" style="1" customWidth="1"/>
    <col min="9" max="9" width="10.28125" style="1" customWidth="1"/>
    <col min="10" max="10" width="9.140625" style="1" customWidth="1"/>
    <col min="11" max="11" width="8.28125" style="1" customWidth="1"/>
    <col min="12" max="254" width="9.140625" style="1" customWidth="1"/>
    <col min="255" max="16384" width="11.57421875" style="2" customWidth="1"/>
  </cols>
  <sheetData>
    <row r="1" spans="1:12" ht="12.75" customHeigh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4"/>
      <c r="K1" s="4"/>
      <c r="L1" s="4"/>
    </row>
    <row r="2" spans="1:12" ht="12.75" customHeight="1">
      <c r="A2" s="292" t="s">
        <v>1</v>
      </c>
      <c r="B2" s="292"/>
      <c r="C2" s="292"/>
      <c r="D2" s="292"/>
      <c r="E2" s="292"/>
      <c r="F2" s="292"/>
      <c r="G2" s="292"/>
      <c r="H2" s="292"/>
      <c r="I2" s="292"/>
      <c r="J2" s="4"/>
      <c r="K2" s="4"/>
      <c r="L2" s="4"/>
    </row>
    <row r="3" spans="1:12" ht="39" customHeight="1">
      <c r="A3" s="292" t="s">
        <v>2</v>
      </c>
      <c r="B3" s="292"/>
      <c r="C3" s="292"/>
      <c r="D3" s="292"/>
      <c r="E3" s="292"/>
      <c r="F3" s="292"/>
      <c r="G3" s="292"/>
      <c r="H3" s="292"/>
      <c r="I3" s="292"/>
      <c r="J3" s="4"/>
      <c r="K3" s="4"/>
      <c r="L3" s="4"/>
    </row>
    <row r="4" spans="1:12" ht="27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6" spans="1:10" ht="15">
      <c r="A6" s="293" t="s">
        <v>3</v>
      </c>
      <c r="B6" s="293"/>
      <c r="C6" s="293"/>
      <c r="D6" s="293"/>
      <c r="E6" s="293"/>
      <c r="F6" s="293"/>
      <c r="G6" s="293"/>
      <c r="H6" s="293"/>
      <c r="I6" s="293"/>
      <c r="J6" s="5"/>
    </row>
    <row r="7" spans="1:10" ht="15">
      <c r="A7" s="293"/>
      <c r="B7" s="293"/>
      <c r="C7" s="293"/>
      <c r="D7" s="293"/>
      <c r="E7" s="293"/>
      <c r="F7" s="293"/>
      <c r="G7" s="293"/>
      <c r="H7" s="293"/>
      <c r="I7" s="293"/>
      <c r="J7" s="5"/>
    </row>
    <row r="9" spans="1:8" ht="15">
      <c r="A9" s="6" t="s">
        <v>4</v>
      </c>
      <c r="D9" s="1" t="s">
        <v>5</v>
      </c>
      <c r="E9" s="167">
        <v>43466</v>
      </c>
      <c r="G9" s="1" t="s">
        <v>6</v>
      </c>
      <c r="H9" s="167">
        <v>43830</v>
      </c>
    </row>
    <row r="12" spans="1:10" ht="15">
      <c r="A12" s="283" t="s">
        <v>7</v>
      </c>
      <c r="B12" s="283"/>
      <c r="C12" s="281" t="s">
        <v>235</v>
      </c>
      <c r="D12" s="281"/>
      <c r="E12" s="281"/>
      <c r="F12" s="281"/>
      <c r="G12" s="281"/>
      <c r="H12" s="281"/>
      <c r="I12" s="281"/>
      <c r="J12" s="8"/>
    </row>
    <row r="13" spans="1:10" ht="15">
      <c r="A13" s="6"/>
      <c r="B13" s="6"/>
      <c r="C13" s="9"/>
      <c r="D13" s="9"/>
      <c r="E13" s="9"/>
      <c r="F13" s="9"/>
      <c r="G13" s="9"/>
      <c r="H13" s="9"/>
      <c r="I13" s="9"/>
      <c r="J13" s="9"/>
    </row>
    <row r="14" spans="1:10" ht="15">
      <c r="A14" s="6" t="s">
        <v>8</v>
      </c>
      <c r="B14" s="6"/>
      <c r="C14" s="281" t="s">
        <v>236</v>
      </c>
      <c r="D14" s="281"/>
      <c r="E14" s="9"/>
      <c r="F14" s="9"/>
      <c r="G14" s="9"/>
      <c r="H14" s="9"/>
      <c r="I14" s="9"/>
      <c r="J14" s="9"/>
    </row>
    <row r="15" spans="1:10" ht="15">
      <c r="A15" s="6"/>
      <c r="B15" s="6"/>
      <c r="C15" s="9"/>
      <c r="D15" s="9"/>
      <c r="E15" s="9"/>
      <c r="F15" s="9"/>
      <c r="G15" s="9"/>
      <c r="H15" s="9"/>
      <c r="I15" s="9"/>
      <c r="J15" s="9"/>
    </row>
    <row r="16" spans="1:10" ht="15">
      <c r="A16" s="6" t="s">
        <v>9</v>
      </c>
      <c r="B16" s="6"/>
      <c r="C16" s="291" t="s">
        <v>451</v>
      </c>
      <c r="D16" s="291"/>
      <c r="E16" s="291"/>
      <c r="F16" s="291"/>
      <c r="G16" s="291"/>
      <c r="H16" s="291"/>
      <c r="I16" s="291"/>
      <c r="J16" s="8"/>
    </row>
    <row r="17" spans="1:10" ht="15">
      <c r="A17" s="287"/>
      <c r="B17" s="287"/>
      <c r="C17" s="287"/>
      <c r="D17" s="287"/>
      <c r="E17" s="287"/>
      <c r="F17" s="287"/>
      <c r="G17" s="287"/>
      <c r="H17" s="287"/>
      <c r="I17" s="287"/>
      <c r="J17" s="287"/>
    </row>
    <row r="18" spans="1:9" ht="12.75" customHeight="1">
      <c r="A18" s="283" t="s">
        <v>10</v>
      </c>
      <c r="B18" s="283"/>
      <c r="C18" s="10" t="s">
        <v>11</v>
      </c>
      <c r="D18" s="282" t="s">
        <v>237</v>
      </c>
      <c r="E18" s="282"/>
      <c r="F18" s="282"/>
      <c r="G18" s="282"/>
      <c r="H18" s="282"/>
      <c r="I18" s="282"/>
    </row>
    <row r="19" spans="1:10" ht="15">
      <c r="A19" s="6"/>
      <c r="B19" s="6"/>
      <c r="C19" s="10"/>
      <c r="D19" s="11"/>
      <c r="E19" s="11"/>
      <c r="F19" s="11"/>
      <c r="G19" s="11"/>
      <c r="H19" s="11"/>
      <c r="I19" s="10"/>
      <c r="J19" s="11"/>
    </row>
    <row r="20" spans="1:10" ht="15">
      <c r="A20" s="6"/>
      <c r="B20" s="6"/>
      <c r="C20" s="10" t="s">
        <v>12</v>
      </c>
      <c r="D20" s="12" t="s">
        <v>238</v>
      </c>
      <c r="E20" s="11"/>
      <c r="F20" s="10" t="s">
        <v>13</v>
      </c>
      <c r="G20" s="12" t="s">
        <v>239</v>
      </c>
      <c r="H20" s="11"/>
      <c r="I20" s="10"/>
      <c r="J20" s="11"/>
    </row>
    <row r="21" spans="1:10" ht="15">
      <c r="A21" s="287"/>
      <c r="B21" s="287"/>
      <c r="C21" s="287"/>
      <c r="D21" s="287"/>
      <c r="E21" s="287"/>
      <c r="F21" s="287"/>
      <c r="G21" s="287"/>
      <c r="H21" s="287"/>
      <c r="I21" s="287"/>
      <c r="J21" s="287"/>
    </row>
    <row r="22" spans="1:9" ht="12.75" customHeight="1">
      <c r="A22" s="283"/>
      <c r="B22" s="283"/>
      <c r="C22" s="10" t="s">
        <v>14</v>
      </c>
      <c r="D22" s="282" t="s">
        <v>240</v>
      </c>
      <c r="E22" s="282"/>
      <c r="F22" s="282"/>
      <c r="G22" s="282"/>
      <c r="H22" s="282"/>
      <c r="I22" s="282"/>
    </row>
    <row r="23" spans="1:9" ht="15">
      <c r="A23" s="6"/>
      <c r="B23" s="6"/>
      <c r="C23" s="10"/>
      <c r="D23" s="13"/>
      <c r="E23" s="13"/>
      <c r="F23" s="13"/>
      <c r="G23" s="13"/>
      <c r="H23" s="13"/>
      <c r="I23" s="13"/>
    </row>
    <row r="24" spans="1:9" ht="15">
      <c r="A24" s="6"/>
      <c r="B24" s="6"/>
      <c r="C24" s="10"/>
      <c r="D24" s="13"/>
      <c r="E24" s="13"/>
      <c r="F24" s="13"/>
      <c r="G24" s="13"/>
      <c r="H24" s="13"/>
      <c r="I24" s="13"/>
    </row>
    <row r="25" spans="1:10" ht="15">
      <c r="A25" s="287"/>
      <c r="B25" s="287"/>
      <c r="C25" s="287"/>
      <c r="D25" s="287"/>
      <c r="E25" s="287"/>
      <c r="F25" s="287"/>
      <c r="G25" s="287"/>
      <c r="H25" s="287"/>
      <c r="I25" s="287"/>
      <c r="J25" s="287"/>
    </row>
    <row r="26" spans="1:10" ht="15">
      <c r="A26" s="6" t="s">
        <v>15</v>
      </c>
      <c r="B26" s="14"/>
      <c r="C26" s="290" t="s">
        <v>263</v>
      </c>
      <c r="D26" s="290"/>
      <c r="E26" s="290"/>
      <c r="F26" s="290"/>
      <c r="G26" s="290"/>
      <c r="H26" s="290"/>
      <c r="I26" s="290"/>
      <c r="J26" s="15"/>
    </row>
    <row r="27" spans="1:10" ht="15">
      <c r="A27" s="287"/>
      <c r="B27" s="287"/>
      <c r="C27" s="287"/>
      <c r="D27" s="287"/>
      <c r="E27" s="287"/>
      <c r="F27" s="287"/>
      <c r="G27" s="287"/>
      <c r="H27" s="287"/>
      <c r="I27" s="287"/>
      <c r="J27" s="287"/>
    </row>
    <row r="28" spans="1:10" ht="12.75" customHeight="1">
      <c r="A28" s="283"/>
      <c r="B28" s="283"/>
      <c r="C28" s="283"/>
      <c r="D28" s="10" t="s">
        <v>16</v>
      </c>
      <c r="E28" s="284" t="s">
        <v>265</v>
      </c>
      <c r="F28" s="284"/>
      <c r="G28" s="15" t="s">
        <v>17</v>
      </c>
      <c r="H28" s="282" t="s">
        <v>266</v>
      </c>
      <c r="I28" s="282"/>
      <c r="J28" s="15"/>
    </row>
    <row r="29" spans="1:10" ht="15">
      <c r="A29" s="287"/>
      <c r="B29" s="287"/>
      <c r="C29" s="287"/>
      <c r="D29" s="287"/>
      <c r="E29" s="287"/>
      <c r="F29" s="287"/>
      <c r="G29" s="287"/>
      <c r="H29" s="287"/>
      <c r="I29" s="287"/>
      <c r="J29" s="287"/>
    </row>
    <row r="30" spans="1:10" ht="15">
      <c r="A30" s="283"/>
      <c r="B30" s="283"/>
      <c r="C30" s="283"/>
      <c r="D30" s="10" t="s">
        <v>18</v>
      </c>
      <c r="E30" s="288" t="s">
        <v>267</v>
      </c>
      <c r="F30" s="284"/>
      <c r="G30" s="284"/>
      <c r="H30" s="284"/>
      <c r="I30" s="285"/>
      <c r="J30" s="285"/>
    </row>
    <row r="31" spans="1:10" ht="15">
      <c r="A31" s="6"/>
      <c r="B31" s="6"/>
      <c r="C31" s="6"/>
      <c r="D31" s="10"/>
      <c r="E31" s="9"/>
      <c r="F31" s="9"/>
      <c r="G31" s="9"/>
      <c r="H31" s="9"/>
      <c r="I31" s="16"/>
      <c r="J31" s="16"/>
    </row>
    <row r="32" spans="1:10" ht="15">
      <c r="A32" s="6"/>
      <c r="B32" s="6"/>
      <c r="C32" s="6"/>
      <c r="D32" s="10"/>
      <c r="E32" s="9"/>
      <c r="F32" s="9"/>
      <c r="G32" s="9"/>
      <c r="H32" s="9"/>
      <c r="I32" s="16"/>
      <c r="J32" s="16"/>
    </row>
    <row r="33" spans="1:10" ht="15">
      <c r="A33" s="287"/>
      <c r="B33" s="287"/>
      <c r="C33" s="287"/>
      <c r="D33" s="287"/>
      <c r="E33" s="287"/>
      <c r="F33" s="287"/>
      <c r="G33" s="287"/>
      <c r="H33" s="287"/>
      <c r="I33" s="287"/>
      <c r="J33" s="287"/>
    </row>
    <row r="34" spans="1:10" ht="12.75" customHeight="1">
      <c r="A34" s="289" t="s">
        <v>19</v>
      </c>
      <c r="B34" s="289"/>
      <c r="C34" s="289"/>
      <c r="J34" s="15"/>
    </row>
    <row r="35" spans="1:10" ht="15">
      <c r="A35" s="3"/>
      <c r="B35" s="3"/>
      <c r="C35" s="17"/>
      <c r="D35" s="282" t="s">
        <v>264</v>
      </c>
      <c r="E35" s="282"/>
      <c r="F35" s="282"/>
      <c r="G35" s="282"/>
      <c r="H35" s="282"/>
      <c r="I35" s="282"/>
      <c r="J35" s="17"/>
    </row>
    <row r="36" spans="1:10" ht="15">
      <c r="A36" s="283"/>
      <c r="B36" s="283"/>
      <c r="C36" s="283"/>
      <c r="I36" s="15"/>
      <c r="J36" s="15"/>
    </row>
    <row r="37" spans="1:10" ht="15">
      <c r="A37" s="17"/>
      <c r="B37" s="17"/>
      <c r="C37" s="17"/>
      <c r="D37" s="10" t="s">
        <v>16</v>
      </c>
      <c r="E37" s="284" t="s">
        <v>241</v>
      </c>
      <c r="F37" s="284"/>
      <c r="G37" s="15"/>
      <c r="H37" s="15"/>
      <c r="I37" s="17"/>
      <c r="J37" s="17"/>
    </row>
    <row r="38" spans="1:10" ht="15">
      <c r="A38" s="283"/>
      <c r="B38" s="283"/>
      <c r="C38" s="283"/>
      <c r="D38" s="17"/>
      <c r="E38" s="17"/>
      <c r="F38" s="17"/>
      <c r="G38" s="17"/>
      <c r="H38" s="17"/>
      <c r="I38" s="285"/>
      <c r="J38" s="285"/>
    </row>
    <row r="39" spans="1:10" ht="15">
      <c r="A39" s="17"/>
      <c r="B39" s="17"/>
      <c r="C39" s="17"/>
      <c r="D39" s="10" t="s">
        <v>18</v>
      </c>
      <c r="E39" s="286" t="s">
        <v>242</v>
      </c>
      <c r="F39" s="281"/>
      <c r="G39" s="281"/>
      <c r="H39" s="281"/>
      <c r="I39" s="17"/>
      <c r="J39" s="17"/>
    </row>
    <row r="42" spans="1:8" ht="15">
      <c r="A42" s="6" t="s">
        <v>20</v>
      </c>
      <c r="E42" s="281">
        <v>365</v>
      </c>
      <c r="F42" s="281"/>
      <c r="G42" s="281"/>
      <c r="H42" s="281"/>
    </row>
    <row r="44" ht="15">
      <c r="A44" s="6"/>
    </row>
  </sheetData>
  <sheetProtection password="C75F" sheet="1" selectLockedCells="1" selectUnlockedCells="1"/>
  <mergeCells count="33">
    <mergeCell ref="A1:I1"/>
    <mergeCell ref="A2:I2"/>
    <mergeCell ref="A3:I3"/>
    <mergeCell ref="A6:I7"/>
    <mergeCell ref="A12:B12"/>
    <mergeCell ref="C12:I12"/>
    <mergeCell ref="C14:D14"/>
    <mergeCell ref="C16:I16"/>
    <mergeCell ref="A17:J17"/>
    <mergeCell ref="A18:B18"/>
    <mergeCell ref="D18:I18"/>
    <mergeCell ref="A21:J21"/>
    <mergeCell ref="A22:B22"/>
    <mergeCell ref="D22:I22"/>
    <mergeCell ref="A25:J25"/>
    <mergeCell ref="C26:I26"/>
    <mergeCell ref="A27:J27"/>
    <mergeCell ref="A28:C28"/>
    <mergeCell ref="E28:F28"/>
    <mergeCell ref="H28:I28"/>
    <mergeCell ref="A29:J29"/>
    <mergeCell ref="A30:C30"/>
    <mergeCell ref="E30:H30"/>
    <mergeCell ref="I30:J30"/>
    <mergeCell ref="A33:J33"/>
    <mergeCell ref="A34:C34"/>
    <mergeCell ref="E42:H42"/>
    <mergeCell ref="D35:I35"/>
    <mergeCell ref="A36:C36"/>
    <mergeCell ref="E37:F37"/>
    <mergeCell ref="A38:C38"/>
    <mergeCell ref="I38:J38"/>
    <mergeCell ref="E39:H39"/>
  </mergeCells>
  <hyperlinks>
    <hyperlink ref="E39" r:id="rId1" display="mario.diieso@sediver.com "/>
    <hyperlink ref="E30" r:id="rId2" display="massimo.chiaini@sediver.com"/>
  </hyperlink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="95" zoomScaleNormal="95" zoomScalePageLayoutView="0" workbookViewId="0" topLeftCell="A1">
      <selection activeCell="D42" sqref="D42"/>
    </sheetView>
  </sheetViews>
  <sheetFormatPr defaultColWidth="9.140625" defaultRowHeight="12.75"/>
  <cols>
    <col min="1" max="4" width="27.00390625" style="1" customWidth="1"/>
    <col min="5" max="13" width="20.7109375" style="1" customWidth="1"/>
    <col min="14" max="16384" width="9.140625" style="1" customWidth="1"/>
  </cols>
  <sheetData>
    <row r="1" spans="1:5" ht="15">
      <c r="A1" s="369" t="s">
        <v>226</v>
      </c>
      <c r="B1" s="369"/>
      <c r="C1" s="369"/>
      <c r="D1" s="369"/>
      <c r="E1" s="369"/>
    </row>
    <row r="2" spans="1:4" ht="15">
      <c r="A2" s="120"/>
      <c r="B2" s="121"/>
      <c r="C2" s="121"/>
      <c r="D2" s="121"/>
    </row>
    <row r="3" spans="1:5" ht="12.75" customHeight="1">
      <c r="A3" s="375" t="s">
        <v>227</v>
      </c>
      <c r="B3" s="375"/>
      <c r="C3" s="375"/>
      <c r="D3" s="375"/>
      <c r="E3" s="375"/>
    </row>
    <row r="4" ht="15">
      <c r="A4" s="120"/>
    </row>
    <row r="5" spans="1:5" ht="15">
      <c r="A5" s="369" t="s">
        <v>228</v>
      </c>
      <c r="B5" s="369"/>
      <c r="C5" s="369"/>
      <c r="D5" s="369"/>
      <c r="E5" s="369"/>
    </row>
    <row r="6" spans="1:4" ht="15">
      <c r="A6" s="100"/>
      <c r="B6" s="100"/>
      <c r="C6" s="100"/>
      <c r="D6" s="100"/>
    </row>
    <row r="7" spans="1:5" ht="30">
      <c r="A7" s="70" t="s">
        <v>229</v>
      </c>
      <c r="B7" s="161" t="s">
        <v>230</v>
      </c>
      <c r="C7" s="162" t="s">
        <v>231</v>
      </c>
      <c r="D7" s="162" t="s">
        <v>232</v>
      </c>
      <c r="E7" s="163" t="s">
        <v>206</v>
      </c>
    </row>
    <row r="8" spans="1:5" ht="15">
      <c r="A8" s="164"/>
      <c r="B8" s="164"/>
      <c r="C8" s="164"/>
      <c r="D8" s="165" t="e">
        <f>(B8/C8)</f>
        <v>#DIV/0!</v>
      </c>
      <c r="E8" s="164"/>
    </row>
    <row r="9" spans="1:5" ht="15">
      <c r="A9" s="164"/>
      <c r="B9" s="164"/>
      <c r="C9" s="164"/>
      <c r="D9" s="165" t="e">
        <f>(B9/C9)</f>
        <v>#DIV/0!</v>
      </c>
      <c r="E9" s="164"/>
    </row>
    <row r="10" spans="1:5" ht="15">
      <c r="A10" s="164"/>
      <c r="B10" s="164"/>
      <c r="C10" s="164"/>
      <c r="D10" s="165" t="e">
        <f>(B10/C10)</f>
        <v>#DIV/0!</v>
      </c>
      <c r="E10" s="164"/>
    </row>
    <row r="11" spans="1:5" ht="15">
      <c r="A11" s="164"/>
      <c r="B11" s="164"/>
      <c r="C11" s="164"/>
      <c r="D11" s="165" t="e">
        <f>(B11/C11)</f>
        <v>#DIV/0!</v>
      </c>
      <c r="E11" s="164"/>
    </row>
    <row r="12" spans="1:5" ht="15">
      <c r="A12" s="164"/>
      <c r="B12" s="164"/>
      <c r="C12" s="164"/>
      <c r="D12" s="165" t="e">
        <f>(B12/C12)</f>
        <v>#DIV/0!</v>
      </c>
      <c r="E12" s="164"/>
    </row>
    <row r="15" ht="15">
      <c r="A15" s="1" t="s">
        <v>82</v>
      </c>
    </row>
    <row r="17" ht="15">
      <c r="A17" s="100" t="s">
        <v>446</v>
      </c>
    </row>
  </sheetData>
  <sheetProtection selectLockedCells="1" selectUnlockedCells="1"/>
  <mergeCells count="3">
    <mergeCell ref="A1:E1"/>
    <mergeCell ref="A3:E3"/>
    <mergeCell ref="A5:E5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"/>
  <sheetViews>
    <sheetView zoomScale="95" zoomScaleNormal="95" zoomScalePageLayoutView="0" workbookViewId="0" topLeftCell="A1">
      <selection activeCell="L10" sqref="L10"/>
    </sheetView>
  </sheetViews>
  <sheetFormatPr defaultColWidth="9.140625" defaultRowHeight="12.75" customHeight="1"/>
  <cols>
    <col min="1" max="1" width="14.140625" style="166" customWidth="1"/>
    <col min="2" max="2" width="13.57421875" style="166" customWidth="1"/>
    <col min="3" max="16384" width="9.140625" style="166" customWidth="1"/>
  </cols>
  <sheetData>
    <row r="2" spans="1:15" s="121" customFormat="1" ht="22.5">
      <c r="A2" s="376" t="s">
        <v>233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4" spans="1:17" ht="12.75" customHeight="1">
      <c r="A4" s="377" t="s">
        <v>234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</row>
  </sheetData>
  <sheetProtection selectLockedCells="1" selectUnlockedCells="1"/>
  <mergeCells count="2">
    <mergeCell ref="A2:O2"/>
    <mergeCell ref="A4:Q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zoomScale="90" zoomScaleNormal="90" zoomScalePageLayoutView="0" workbookViewId="0" topLeftCell="A1">
      <selection activeCell="J113" sqref="J113"/>
    </sheetView>
  </sheetViews>
  <sheetFormatPr defaultColWidth="9.140625" defaultRowHeight="12.75"/>
  <cols>
    <col min="1" max="1" width="17.57421875" style="1" customWidth="1"/>
    <col min="2" max="2" width="21.28125" style="1" customWidth="1"/>
    <col min="3" max="3" width="27.140625" style="1" customWidth="1"/>
    <col min="4" max="4" width="32.00390625" style="1" customWidth="1"/>
    <col min="5" max="5" width="31.00390625" style="1" customWidth="1"/>
    <col min="6" max="6" width="19.28125" style="1" customWidth="1"/>
    <col min="7" max="7" width="18.57421875" style="1" customWidth="1"/>
    <col min="8" max="8" width="18.28125" style="1" customWidth="1"/>
    <col min="9" max="9" width="19.57421875" style="1" customWidth="1"/>
    <col min="10" max="10" width="26.421875" style="1" customWidth="1"/>
    <col min="11" max="11" width="19.140625" style="1" customWidth="1"/>
    <col min="12" max="12" width="26.7109375" style="1" customWidth="1"/>
    <col min="13" max="13" width="20.421875" style="1" customWidth="1"/>
    <col min="14" max="14" width="19.57421875" style="1" customWidth="1"/>
    <col min="15" max="15" width="23.28125" style="1" customWidth="1"/>
    <col min="16" max="16" width="11.140625" style="1" customWidth="1"/>
    <col min="17" max="17" width="9.8515625" style="1" customWidth="1"/>
    <col min="18" max="18" width="37.421875" style="1" customWidth="1"/>
    <col min="19" max="19" width="34.28125" style="1" customWidth="1"/>
    <col min="20" max="20" width="36.00390625" style="1" customWidth="1"/>
    <col min="21" max="16384" width="9.140625" style="1" customWidth="1"/>
  </cols>
  <sheetData>
    <row r="1" spans="1:18" s="21" customFormat="1" ht="12.75" customHeight="1">
      <c r="A1" s="295" t="s">
        <v>21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19"/>
      <c r="N1" s="19"/>
      <c r="O1" s="20"/>
      <c r="P1" s="20"/>
      <c r="Q1" s="9"/>
      <c r="R1" s="9"/>
    </row>
    <row r="2" spans="1:18" ht="15">
      <c r="A2" s="22"/>
      <c r="B2" s="9"/>
      <c r="C2" s="9"/>
      <c r="D2" s="9"/>
      <c r="E2" s="9"/>
      <c r="F2" s="9"/>
      <c r="G2" s="9"/>
      <c r="H2" s="9"/>
      <c r="I2" s="9"/>
      <c r="J2" s="178"/>
      <c r="K2" s="9"/>
      <c r="L2" s="9"/>
      <c r="M2" s="9"/>
      <c r="N2" s="9"/>
      <c r="O2" s="9"/>
      <c r="P2" s="9"/>
      <c r="Q2" s="9"/>
      <c r="R2" s="9"/>
    </row>
    <row r="3" spans="1:18" ht="15">
      <c r="A3" s="298" t="s">
        <v>22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9"/>
      <c r="N3" s="9"/>
      <c r="O3" s="9"/>
      <c r="P3" s="9"/>
      <c r="Q3" s="9"/>
      <c r="R3" s="9"/>
    </row>
    <row r="4" spans="1:18" s="21" customFormat="1" ht="12.75" customHeight="1">
      <c r="A4" s="295" t="s">
        <v>23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19"/>
      <c r="N4" s="19"/>
      <c r="O4" s="20"/>
      <c r="P4" s="20"/>
      <c r="Q4" s="9"/>
      <c r="R4" s="9"/>
    </row>
    <row r="5" spans="1:18" s="21" customFormat="1" ht="1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9"/>
      <c r="R5" s="9"/>
    </row>
    <row r="6" spans="1:18" s="21" customFormat="1" ht="15.75" thickBot="1">
      <c r="A6" s="295" t="s">
        <v>24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19"/>
      <c r="N6" s="19"/>
      <c r="O6" s="20"/>
      <c r="P6" s="20"/>
      <c r="Q6" s="9"/>
      <c r="R6" s="9"/>
    </row>
    <row r="7" spans="1:18" ht="15">
      <c r="A7" s="23" t="s">
        <v>25</v>
      </c>
      <c r="B7" s="24" t="s">
        <v>26</v>
      </c>
      <c r="C7" s="24" t="s">
        <v>27</v>
      </c>
      <c r="D7" s="24" t="s">
        <v>28</v>
      </c>
      <c r="E7" s="24" t="s">
        <v>29</v>
      </c>
      <c r="F7" s="24" t="s">
        <v>30</v>
      </c>
      <c r="G7" s="24" t="s">
        <v>31</v>
      </c>
      <c r="H7" s="24" t="s">
        <v>32</v>
      </c>
      <c r="I7" s="24" t="s">
        <v>33</v>
      </c>
      <c r="J7" s="296" t="s">
        <v>34</v>
      </c>
      <c r="K7" s="296"/>
      <c r="L7" s="296"/>
      <c r="M7" s="9"/>
      <c r="N7" s="9"/>
      <c r="O7" s="9"/>
      <c r="P7" s="9"/>
      <c r="Q7" s="9"/>
      <c r="R7" s="9"/>
    </row>
    <row r="8" spans="1:18" ht="15">
      <c r="A8" s="169"/>
      <c r="B8" s="170"/>
      <c r="C8" s="171"/>
      <c r="D8" s="171"/>
      <c r="E8" s="171"/>
      <c r="F8" s="171"/>
      <c r="G8" s="171"/>
      <c r="H8" s="171"/>
      <c r="I8" s="171"/>
      <c r="J8" s="172"/>
      <c r="K8" s="172"/>
      <c r="L8" s="173"/>
      <c r="M8" s="9"/>
      <c r="N8" s="9"/>
      <c r="O8" s="9"/>
      <c r="P8" s="9"/>
      <c r="Q8" s="9"/>
      <c r="R8" s="9"/>
    </row>
    <row r="9" spans="1:18" ht="15">
      <c r="A9" s="306">
        <v>1</v>
      </c>
      <c r="B9" s="300" t="s">
        <v>289</v>
      </c>
      <c r="C9" s="302" t="s">
        <v>35</v>
      </c>
      <c r="D9" s="302" t="s">
        <v>244</v>
      </c>
      <c r="E9" s="302" t="s">
        <v>271</v>
      </c>
      <c r="F9" s="302" t="s">
        <v>245</v>
      </c>
      <c r="G9" s="302" t="s">
        <v>274</v>
      </c>
      <c r="H9" s="302" t="s">
        <v>274</v>
      </c>
      <c r="I9" s="303"/>
      <c r="J9" s="62" t="s">
        <v>275</v>
      </c>
      <c r="K9" s="176">
        <f>277.888+567.168</f>
        <v>845.056</v>
      </c>
      <c r="L9" s="177" t="s">
        <v>278</v>
      </c>
      <c r="M9" s="9"/>
      <c r="N9" s="9"/>
      <c r="O9" s="9"/>
      <c r="P9" s="9"/>
      <c r="Q9" s="9"/>
      <c r="R9" s="9"/>
    </row>
    <row r="10" spans="1:18" ht="15">
      <c r="A10" s="307"/>
      <c r="B10" s="300"/>
      <c r="C10" s="300"/>
      <c r="D10" s="300"/>
      <c r="E10" s="300"/>
      <c r="F10" s="300"/>
      <c r="G10" s="300"/>
      <c r="H10" s="300"/>
      <c r="I10" s="304"/>
      <c r="J10" s="62" t="s">
        <v>276</v>
      </c>
      <c r="K10" s="176">
        <f>243.082+499.006</f>
        <v>742.088</v>
      </c>
      <c r="L10" s="177" t="s">
        <v>278</v>
      </c>
      <c r="M10" s="9"/>
      <c r="N10" s="9"/>
      <c r="O10" s="9"/>
      <c r="P10" s="9"/>
      <c r="Q10" s="9"/>
      <c r="R10" s="9"/>
    </row>
    <row r="11" spans="1:18" ht="15">
      <c r="A11" s="307"/>
      <c r="B11" s="300"/>
      <c r="C11" s="300"/>
      <c r="D11" s="300"/>
      <c r="E11" s="300"/>
      <c r="F11" s="300"/>
      <c r="G11" s="300"/>
      <c r="H11" s="300"/>
      <c r="I11" s="304"/>
      <c r="J11" s="62" t="s">
        <v>277</v>
      </c>
      <c r="K11" s="176">
        <f>273.691+564.691</f>
        <v>838.3820000000001</v>
      </c>
      <c r="L11" s="177" t="s">
        <v>278</v>
      </c>
      <c r="M11" s="9"/>
      <c r="N11" s="9"/>
      <c r="O11" s="9"/>
      <c r="P11" s="9"/>
      <c r="Q11" s="9"/>
      <c r="R11" s="9"/>
    </row>
    <row r="12" spans="1:18" ht="15">
      <c r="A12" s="307"/>
      <c r="B12" s="300"/>
      <c r="C12" s="300"/>
      <c r="D12" s="300"/>
      <c r="E12" s="300"/>
      <c r="F12" s="300"/>
      <c r="G12" s="300"/>
      <c r="H12" s="300"/>
      <c r="I12" s="304"/>
      <c r="J12" s="62" t="s">
        <v>279</v>
      </c>
      <c r="K12" s="176">
        <f>268.551+544.974</f>
        <v>813.5250000000001</v>
      </c>
      <c r="L12" s="177" t="s">
        <v>278</v>
      </c>
      <c r="M12" s="9"/>
      <c r="N12" s="9"/>
      <c r="O12" s="9"/>
      <c r="P12" s="9"/>
      <c r="Q12" s="9"/>
      <c r="R12" s="9"/>
    </row>
    <row r="13" spans="1:18" ht="15">
      <c r="A13" s="307"/>
      <c r="B13" s="300"/>
      <c r="C13" s="300"/>
      <c r="D13" s="300"/>
      <c r="E13" s="300"/>
      <c r="F13" s="300"/>
      <c r="G13" s="300"/>
      <c r="H13" s="300"/>
      <c r="I13" s="304"/>
      <c r="J13" s="62" t="s">
        <v>280</v>
      </c>
      <c r="K13" s="176">
        <f>273.363+566.212</f>
        <v>839.575</v>
      </c>
      <c r="L13" s="177" t="s">
        <v>278</v>
      </c>
      <c r="M13" s="9"/>
      <c r="N13" s="9"/>
      <c r="O13" s="9"/>
      <c r="P13" s="9"/>
      <c r="Q13" s="9"/>
      <c r="R13" s="9"/>
    </row>
    <row r="14" spans="1:18" ht="15">
      <c r="A14" s="307"/>
      <c r="B14" s="300"/>
      <c r="C14" s="300"/>
      <c r="D14" s="300"/>
      <c r="E14" s="300"/>
      <c r="F14" s="300"/>
      <c r="G14" s="300"/>
      <c r="H14" s="300"/>
      <c r="I14" s="304"/>
      <c r="J14" s="62" t="s">
        <v>281</v>
      </c>
      <c r="K14" s="176">
        <f>248.39+521.04</f>
        <v>769.43</v>
      </c>
      <c r="L14" s="177" t="s">
        <v>278</v>
      </c>
      <c r="M14" s="9"/>
      <c r="N14" s="9"/>
      <c r="O14" s="9"/>
      <c r="P14" s="9"/>
      <c r="Q14" s="9"/>
      <c r="R14" s="9"/>
    </row>
    <row r="15" spans="1:18" ht="15">
      <c r="A15" s="307"/>
      <c r="B15" s="300"/>
      <c r="C15" s="300"/>
      <c r="D15" s="300"/>
      <c r="E15" s="300"/>
      <c r="F15" s="300"/>
      <c r="G15" s="300"/>
      <c r="H15" s="300"/>
      <c r="I15" s="304"/>
      <c r="J15" s="62" t="s">
        <v>282</v>
      </c>
      <c r="K15" s="176">
        <f>247.676+521.329</f>
        <v>769.0049999999999</v>
      </c>
      <c r="L15" s="177" t="s">
        <v>278</v>
      </c>
      <c r="M15" s="9"/>
      <c r="N15" s="9"/>
      <c r="O15" s="9"/>
      <c r="P15" s="9"/>
      <c r="Q15" s="9"/>
      <c r="R15" s="9"/>
    </row>
    <row r="16" spans="1:18" ht="15">
      <c r="A16" s="307"/>
      <c r="B16" s="300"/>
      <c r="C16" s="300"/>
      <c r="D16" s="300"/>
      <c r="E16" s="300"/>
      <c r="F16" s="300"/>
      <c r="G16" s="300"/>
      <c r="H16" s="300"/>
      <c r="I16" s="304"/>
      <c r="J16" s="62" t="s">
        <v>283</v>
      </c>
      <c r="K16" s="176">
        <f>271.777+563.342</f>
        <v>835.1189999999999</v>
      </c>
      <c r="L16" s="177" t="s">
        <v>278</v>
      </c>
      <c r="M16" s="9"/>
      <c r="N16" s="9"/>
      <c r="O16" s="9"/>
      <c r="P16" s="9"/>
      <c r="Q16" s="9"/>
      <c r="R16" s="9"/>
    </row>
    <row r="17" spans="1:18" ht="15">
      <c r="A17" s="307"/>
      <c r="B17" s="300"/>
      <c r="C17" s="300"/>
      <c r="D17" s="300"/>
      <c r="E17" s="300"/>
      <c r="F17" s="300"/>
      <c r="G17" s="300"/>
      <c r="H17" s="300"/>
      <c r="I17" s="304"/>
      <c r="J17" s="62" t="s">
        <v>284</v>
      </c>
      <c r="K17" s="176">
        <f>275.656+452.828</f>
        <v>728.4839999999999</v>
      </c>
      <c r="L17" s="177" t="s">
        <v>278</v>
      </c>
      <c r="M17" s="9"/>
      <c r="N17" s="9"/>
      <c r="O17" s="9"/>
      <c r="P17" s="9"/>
      <c r="Q17" s="9"/>
      <c r="R17" s="9"/>
    </row>
    <row r="18" spans="1:18" ht="15">
      <c r="A18" s="307"/>
      <c r="B18" s="300"/>
      <c r="C18" s="300"/>
      <c r="D18" s="300"/>
      <c r="E18" s="300"/>
      <c r="F18" s="300"/>
      <c r="G18" s="300"/>
      <c r="H18" s="300"/>
      <c r="I18" s="304"/>
      <c r="J18" s="62" t="s">
        <v>285</v>
      </c>
      <c r="K18" s="176">
        <f>279.191+378.05</f>
        <v>657.241</v>
      </c>
      <c r="L18" s="177" t="s">
        <v>278</v>
      </c>
      <c r="M18" s="9"/>
      <c r="N18" s="9"/>
      <c r="O18" s="9"/>
      <c r="P18" s="9"/>
      <c r="Q18" s="9"/>
      <c r="R18" s="9"/>
    </row>
    <row r="19" spans="1:18" ht="15">
      <c r="A19" s="307"/>
      <c r="B19" s="300"/>
      <c r="C19" s="300"/>
      <c r="D19" s="300"/>
      <c r="E19" s="300"/>
      <c r="F19" s="300"/>
      <c r="G19" s="300"/>
      <c r="H19" s="300"/>
      <c r="I19" s="304"/>
      <c r="J19" s="62" t="s">
        <v>286</v>
      </c>
      <c r="K19" s="176">
        <f>273.022+520.009</f>
        <v>793.031</v>
      </c>
      <c r="L19" s="177" t="s">
        <v>278</v>
      </c>
      <c r="M19" s="9"/>
      <c r="N19" s="9"/>
      <c r="O19" s="9"/>
      <c r="P19" s="9"/>
      <c r="Q19" s="9"/>
      <c r="R19" s="9"/>
    </row>
    <row r="20" spans="1:18" ht="15">
      <c r="A20" s="307"/>
      <c r="B20" s="300"/>
      <c r="C20" s="300"/>
      <c r="D20" s="300"/>
      <c r="E20" s="300"/>
      <c r="F20" s="300"/>
      <c r="G20" s="300"/>
      <c r="H20" s="300"/>
      <c r="I20" s="304"/>
      <c r="J20" s="62" t="s">
        <v>287</v>
      </c>
      <c r="K20" s="176">
        <f>269.385+559.064</f>
        <v>828.449</v>
      </c>
      <c r="L20" s="177" t="s">
        <v>278</v>
      </c>
      <c r="M20" s="9"/>
      <c r="N20" s="9"/>
      <c r="O20" s="9"/>
      <c r="P20" s="9"/>
      <c r="Q20" s="9"/>
      <c r="R20" s="9"/>
    </row>
    <row r="21" spans="1:18" ht="15">
      <c r="A21" s="308"/>
      <c r="B21" s="301"/>
      <c r="C21" s="301"/>
      <c r="D21" s="301"/>
      <c r="E21" s="301"/>
      <c r="F21" s="301"/>
      <c r="G21" s="301"/>
      <c r="H21" s="301"/>
      <c r="I21" s="305"/>
      <c r="J21" s="27">
        <v>2019</v>
      </c>
      <c r="K21" s="176">
        <f>SUM(K9:K20)</f>
        <v>9459.385000000002</v>
      </c>
      <c r="L21" s="177" t="s">
        <v>278</v>
      </c>
      <c r="M21" s="9"/>
      <c r="N21" s="9"/>
      <c r="O21" s="9"/>
      <c r="P21" s="9"/>
      <c r="Q21" s="9"/>
      <c r="R21" s="9"/>
    </row>
    <row r="22" spans="1:18" ht="15">
      <c r="A22" s="306">
        <v>2</v>
      </c>
      <c r="B22" s="300" t="s">
        <v>290</v>
      </c>
      <c r="C22" s="302" t="s">
        <v>35</v>
      </c>
      <c r="D22" s="302" t="s">
        <v>244</v>
      </c>
      <c r="E22" s="302" t="s">
        <v>271</v>
      </c>
      <c r="F22" s="302" t="s">
        <v>245</v>
      </c>
      <c r="G22" s="302" t="s">
        <v>274</v>
      </c>
      <c r="H22" s="302" t="s">
        <v>274</v>
      </c>
      <c r="I22" s="303"/>
      <c r="J22" s="62" t="s">
        <v>275</v>
      </c>
      <c r="K22" s="176">
        <v>26.336</v>
      </c>
      <c r="L22" s="177" t="s">
        <v>278</v>
      </c>
      <c r="M22" s="9"/>
      <c r="N22" s="9"/>
      <c r="O22" s="9"/>
      <c r="P22" s="9"/>
      <c r="Q22" s="9"/>
      <c r="R22" s="9"/>
    </row>
    <row r="23" spans="1:18" ht="15">
      <c r="A23" s="307"/>
      <c r="B23" s="300"/>
      <c r="C23" s="300"/>
      <c r="D23" s="300"/>
      <c r="E23" s="300"/>
      <c r="F23" s="300"/>
      <c r="G23" s="300"/>
      <c r="H23" s="300"/>
      <c r="I23" s="304"/>
      <c r="J23" s="62" t="s">
        <v>276</v>
      </c>
      <c r="K23" s="176">
        <v>21.628</v>
      </c>
      <c r="L23" s="177" t="s">
        <v>278</v>
      </c>
      <c r="M23" s="9"/>
      <c r="N23" s="9"/>
      <c r="O23" s="9"/>
      <c r="P23" s="9"/>
      <c r="Q23" s="9"/>
      <c r="R23" s="9"/>
    </row>
    <row r="24" spans="1:18" ht="15">
      <c r="A24" s="307"/>
      <c r="B24" s="300"/>
      <c r="C24" s="300"/>
      <c r="D24" s="300"/>
      <c r="E24" s="300"/>
      <c r="F24" s="300"/>
      <c r="G24" s="300"/>
      <c r="H24" s="300"/>
      <c r="I24" s="304"/>
      <c r="J24" s="62" t="s">
        <v>277</v>
      </c>
      <c r="K24" s="176">
        <v>21.262</v>
      </c>
      <c r="L24" s="177" t="s">
        <v>278</v>
      </c>
      <c r="M24" s="9"/>
      <c r="N24" s="9"/>
      <c r="O24" s="9"/>
      <c r="P24" s="9"/>
      <c r="Q24" s="9"/>
      <c r="R24" s="9"/>
    </row>
    <row r="25" spans="1:18" ht="15">
      <c r="A25" s="307"/>
      <c r="B25" s="300"/>
      <c r="C25" s="300"/>
      <c r="D25" s="300"/>
      <c r="E25" s="300"/>
      <c r="F25" s="300"/>
      <c r="G25" s="300"/>
      <c r="H25" s="300"/>
      <c r="I25" s="304"/>
      <c r="J25" s="62" t="s">
        <v>279</v>
      </c>
      <c r="K25" s="176">
        <v>24.428</v>
      </c>
      <c r="L25" s="177" t="s">
        <v>278</v>
      </c>
      <c r="M25" s="9"/>
      <c r="N25" s="9"/>
      <c r="O25" s="9"/>
      <c r="P25" s="9"/>
      <c r="Q25" s="9"/>
      <c r="R25" s="9"/>
    </row>
    <row r="26" spans="1:18" ht="15">
      <c r="A26" s="307"/>
      <c r="B26" s="300"/>
      <c r="C26" s="300"/>
      <c r="D26" s="300"/>
      <c r="E26" s="300"/>
      <c r="F26" s="300"/>
      <c r="G26" s="300"/>
      <c r="H26" s="300"/>
      <c r="I26" s="304"/>
      <c r="J26" s="62" t="s">
        <v>280</v>
      </c>
      <c r="K26" s="176">
        <v>19.952</v>
      </c>
      <c r="L26" s="177" t="s">
        <v>278</v>
      </c>
      <c r="M26" s="9"/>
      <c r="N26" s="9"/>
      <c r="O26" s="9"/>
      <c r="P26" s="9"/>
      <c r="Q26" s="9"/>
      <c r="R26" s="9"/>
    </row>
    <row r="27" spans="1:18" ht="15">
      <c r="A27" s="307"/>
      <c r="B27" s="300"/>
      <c r="C27" s="300"/>
      <c r="D27" s="300"/>
      <c r="E27" s="300"/>
      <c r="F27" s="300"/>
      <c r="G27" s="300"/>
      <c r="H27" s="300"/>
      <c r="I27" s="304"/>
      <c r="J27" s="62" t="s">
        <v>281</v>
      </c>
      <c r="K27" s="176">
        <v>22.841</v>
      </c>
      <c r="L27" s="177" t="s">
        <v>278</v>
      </c>
      <c r="M27" s="9"/>
      <c r="N27" s="9"/>
      <c r="O27" s="9"/>
      <c r="P27" s="9"/>
      <c r="Q27" s="9"/>
      <c r="R27" s="9"/>
    </row>
    <row r="28" spans="1:18" ht="15">
      <c r="A28" s="307"/>
      <c r="B28" s="300"/>
      <c r="C28" s="300"/>
      <c r="D28" s="300"/>
      <c r="E28" s="300"/>
      <c r="F28" s="300"/>
      <c r="G28" s="300"/>
      <c r="H28" s="300"/>
      <c r="I28" s="304"/>
      <c r="J28" s="62" t="s">
        <v>282</v>
      </c>
      <c r="K28" s="176">
        <v>23.245</v>
      </c>
      <c r="L28" s="177" t="s">
        <v>278</v>
      </c>
      <c r="M28" s="9"/>
      <c r="N28" s="9"/>
      <c r="O28" s="9"/>
      <c r="P28" s="9"/>
      <c r="Q28" s="9"/>
      <c r="R28" s="9"/>
    </row>
    <row r="29" spans="1:18" ht="15">
      <c r="A29" s="307"/>
      <c r="B29" s="300"/>
      <c r="C29" s="300"/>
      <c r="D29" s="300"/>
      <c r="E29" s="300"/>
      <c r="F29" s="300"/>
      <c r="G29" s="300"/>
      <c r="H29" s="300"/>
      <c r="I29" s="304"/>
      <c r="J29" s="62" t="s">
        <v>283</v>
      </c>
      <c r="K29" s="176">
        <v>22.366</v>
      </c>
      <c r="L29" s="177" t="s">
        <v>278</v>
      </c>
      <c r="M29" s="9"/>
      <c r="N29" s="9"/>
      <c r="O29" s="9"/>
      <c r="P29" s="9"/>
      <c r="Q29" s="9"/>
      <c r="R29" s="9"/>
    </row>
    <row r="30" spans="1:18" ht="15">
      <c r="A30" s="307"/>
      <c r="B30" s="300"/>
      <c r="C30" s="300"/>
      <c r="D30" s="300"/>
      <c r="E30" s="300"/>
      <c r="F30" s="300"/>
      <c r="G30" s="300"/>
      <c r="H30" s="300"/>
      <c r="I30" s="304"/>
      <c r="J30" s="62" t="s">
        <v>284</v>
      </c>
      <c r="K30" s="176">
        <v>24.518</v>
      </c>
      <c r="L30" s="177" t="s">
        <v>278</v>
      </c>
      <c r="M30" s="9"/>
      <c r="N30" s="9"/>
      <c r="O30" s="9"/>
      <c r="P30" s="9"/>
      <c r="Q30" s="9"/>
      <c r="R30" s="9"/>
    </row>
    <row r="31" spans="1:18" ht="15">
      <c r="A31" s="307"/>
      <c r="B31" s="300"/>
      <c r="C31" s="300"/>
      <c r="D31" s="300"/>
      <c r="E31" s="300"/>
      <c r="F31" s="300"/>
      <c r="G31" s="300"/>
      <c r="H31" s="300"/>
      <c r="I31" s="304"/>
      <c r="J31" s="62" t="s">
        <v>285</v>
      </c>
      <c r="K31" s="176">
        <v>22.736</v>
      </c>
      <c r="L31" s="177" t="s">
        <v>278</v>
      </c>
      <c r="M31" s="9"/>
      <c r="N31" s="9"/>
      <c r="O31" s="9"/>
      <c r="P31" s="9"/>
      <c r="Q31" s="9"/>
      <c r="R31" s="9"/>
    </row>
    <row r="32" spans="1:18" ht="15">
      <c r="A32" s="307"/>
      <c r="B32" s="300"/>
      <c r="C32" s="300"/>
      <c r="D32" s="300"/>
      <c r="E32" s="300"/>
      <c r="F32" s="300"/>
      <c r="G32" s="300"/>
      <c r="H32" s="300"/>
      <c r="I32" s="304"/>
      <c r="J32" s="62" t="s">
        <v>286</v>
      </c>
      <c r="K32" s="176">
        <v>23.56</v>
      </c>
      <c r="L32" s="177" t="s">
        <v>278</v>
      </c>
      <c r="M32" s="9"/>
      <c r="N32" s="9"/>
      <c r="O32" s="9"/>
      <c r="P32" s="9"/>
      <c r="Q32" s="9"/>
      <c r="R32" s="9"/>
    </row>
    <row r="33" spans="1:18" ht="15">
      <c r="A33" s="307"/>
      <c r="B33" s="300"/>
      <c r="C33" s="300"/>
      <c r="D33" s="300"/>
      <c r="E33" s="300"/>
      <c r="F33" s="300"/>
      <c r="G33" s="300"/>
      <c r="H33" s="300"/>
      <c r="I33" s="304"/>
      <c r="J33" s="62" t="s">
        <v>287</v>
      </c>
      <c r="K33" s="176">
        <v>20.11</v>
      </c>
      <c r="L33" s="177" t="s">
        <v>278</v>
      </c>
      <c r="M33" s="9"/>
      <c r="N33" s="9"/>
      <c r="O33" s="9"/>
      <c r="P33" s="9"/>
      <c r="Q33" s="9"/>
      <c r="R33" s="9"/>
    </row>
    <row r="34" spans="1:18" ht="15">
      <c r="A34" s="308"/>
      <c r="B34" s="301"/>
      <c r="C34" s="301"/>
      <c r="D34" s="301"/>
      <c r="E34" s="301"/>
      <c r="F34" s="301"/>
      <c r="G34" s="301"/>
      <c r="H34" s="301"/>
      <c r="I34" s="305"/>
      <c r="J34" s="27">
        <v>2019</v>
      </c>
      <c r="K34" s="176">
        <f>SUM(K22:K33)</f>
        <v>272.98199999999997</v>
      </c>
      <c r="L34" s="177" t="s">
        <v>278</v>
      </c>
      <c r="M34" s="9"/>
      <c r="N34" s="9"/>
      <c r="O34" s="9"/>
      <c r="P34" s="9"/>
      <c r="Q34" s="9"/>
      <c r="R34" s="9"/>
    </row>
    <row r="35" spans="1:18" ht="15">
      <c r="A35" s="306">
        <v>3</v>
      </c>
      <c r="B35" s="300" t="s">
        <v>272</v>
      </c>
      <c r="C35" s="302" t="s">
        <v>35</v>
      </c>
      <c r="D35" s="302" t="s">
        <v>332</v>
      </c>
      <c r="E35" s="302" t="s">
        <v>271</v>
      </c>
      <c r="F35" s="302" t="s">
        <v>245</v>
      </c>
      <c r="G35" s="302" t="s">
        <v>274</v>
      </c>
      <c r="H35" s="302" t="s">
        <v>274</v>
      </c>
      <c r="I35" s="303"/>
      <c r="J35" s="62" t="s">
        <v>275</v>
      </c>
      <c r="K35" s="176">
        <v>4.513</v>
      </c>
      <c r="L35" s="177" t="s">
        <v>278</v>
      </c>
      <c r="M35" s="9"/>
      <c r="N35" s="9"/>
      <c r="O35" s="9"/>
      <c r="P35" s="9"/>
      <c r="Q35" s="9"/>
      <c r="R35" s="9"/>
    </row>
    <row r="36" spans="1:18" ht="15">
      <c r="A36" s="307"/>
      <c r="B36" s="300"/>
      <c r="C36" s="300"/>
      <c r="D36" s="300"/>
      <c r="E36" s="300"/>
      <c r="F36" s="300"/>
      <c r="G36" s="300"/>
      <c r="H36" s="300"/>
      <c r="I36" s="304"/>
      <c r="J36" s="62" t="s">
        <v>276</v>
      </c>
      <c r="K36" s="176">
        <v>3.964</v>
      </c>
      <c r="L36" s="177" t="s">
        <v>278</v>
      </c>
      <c r="M36" s="9"/>
      <c r="N36" s="9"/>
      <c r="O36" s="9"/>
      <c r="P36" s="9"/>
      <c r="Q36" s="9"/>
      <c r="R36" s="9"/>
    </row>
    <row r="37" spans="1:18" ht="15">
      <c r="A37" s="307"/>
      <c r="B37" s="300"/>
      <c r="C37" s="300"/>
      <c r="D37" s="300"/>
      <c r="E37" s="300"/>
      <c r="F37" s="300"/>
      <c r="G37" s="300"/>
      <c r="H37" s="300"/>
      <c r="I37" s="304"/>
      <c r="J37" s="62" t="s">
        <v>277</v>
      </c>
      <c r="K37" s="176">
        <v>4.478</v>
      </c>
      <c r="L37" s="177" t="s">
        <v>278</v>
      </c>
      <c r="M37" s="9"/>
      <c r="N37" s="9"/>
      <c r="O37" s="9"/>
      <c r="P37" s="9"/>
      <c r="Q37" s="9"/>
      <c r="R37" s="9"/>
    </row>
    <row r="38" spans="1:18" ht="15">
      <c r="A38" s="307"/>
      <c r="B38" s="300"/>
      <c r="C38" s="300"/>
      <c r="D38" s="300"/>
      <c r="E38" s="300"/>
      <c r="F38" s="300"/>
      <c r="G38" s="300"/>
      <c r="H38" s="300"/>
      <c r="I38" s="304"/>
      <c r="J38" s="62" t="s">
        <v>279</v>
      </c>
      <c r="K38" s="176">
        <v>4.344</v>
      </c>
      <c r="L38" s="177" t="s">
        <v>278</v>
      </c>
      <c r="M38" s="9"/>
      <c r="N38" s="9"/>
      <c r="O38" s="9"/>
      <c r="P38" s="9"/>
      <c r="Q38" s="9"/>
      <c r="R38" s="9"/>
    </row>
    <row r="39" spans="1:18" ht="15">
      <c r="A39" s="307"/>
      <c r="B39" s="300"/>
      <c r="C39" s="300"/>
      <c r="D39" s="300"/>
      <c r="E39" s="300"/>
      <c r="F39" s="300"/>
      <c r="G39" s="300"/>
      <c r="H39" s="300"/>
      <c r="I39" s="304"/>
      <c r="J39" s="62" t="s">
        <v>280</v>
      </c>
      <c r="K39" s="176">
        <v>4.484</v>
      </c>
      <c r="L39" s="177" t="s">
        <v>278</v>
      </c>
      <c r="M39" s="9"/>
      <c r="N39" s="9"/>
      <c r="O39" s="9"/>
      <c r="P39" s="9"/>
      <c r="Q39" s="9"/>
      <c r="R39" s="9"/>
    </row>
    <row r="40" spans="1:18" ht="15">
      <c r="A40" s="307"/>
      <c r="B40" s="300"/>
      <c r="C40" s="300"/>
      <c r="D40" s="300"/>
      <c r="E40" s="300"/>
      <c r="F40" s="300"/>
      <c r="G40" s="300"/>
      <c r="H40" s="300"/>
      <c r="I40" s="304"/>
      <c r="J40" s="62" t="s">
        <v>281</v>
      </c>
      <c r="K40" s="176">
        <v>4.107</v>
      </c>
      <c r="L40" s="177" t="s">
        <v>278</v>
      </c>
      <c r="M40" s="9"/>
      <c r="N40" s="9"/>
      <c r="O40" s="9"/>
      <c r="P40" s="9"/>
      <c r="Q40" s="9"/>
      <c r="R40" s="9"/>
    </row>
    <row r="41" spans="1:18" ht="15">
      <c r="A41" s="307"/>
      <c r="B41" s="300"/>
      <c r="C41" s="300"/>
      <c r="D41" s="300"/>
      <c r="E41" s="300"/>
      <c r="F41" s="300"/>
      <c r="G41" s="300"/>
      <c r="H41" s="300"/>
      <c r="I41" s="304"/>
      <c r="J41" s="62" t="s">
        <v>282</v>
      </c>
      <c r="K41" s="176">
        <v>4.104</v>
      </c>
      <c r="L41" s="177" t="s">
        <v>278</v>
      </c>
      <c r="M41" s="9"/>
      <c r="N41" s="9"/>
      <c r="O41" s="9"/>
      <c r="P41" s="9"/>
      <c r="Q41" s="9"/>
      <c r="R41" s="9"/>
    </row>
    <row r="42" spans="1:18" ht="15">
      <c r="A42" s="307"/>
      <c r="B42" s="300"/>
      <c r="C42" s="300"/>
      <c r="D42" s="300"/>
      <c r="E42" s="300"/>
      <c r="F42" s="300"/>
      <c r="G42" s="300"/>
      <c r="H42" s="300"/>
      <c r="I42" s="304"/>
      <c r="J42" s="62" t="s">
        <v>283</v>
      </c>
      <c r="K42" s="176">
        <v>4.459</v>
      </c>
      <c r="L42" s="177" t="s">
        <v>278</v>
      </c>
      <c r="M42" s="9"/>
      <c r="N42" s="9"/>
      <c r="O42" s="9"/>
      <c r="P42" s="9"/>
      <c r="Q42" s="9"/>
      <c r="R42" s="9"/>
    </row>
    <row r="43" spans="1:18" ht="15">
      <c r="A43" s="307"/>
      <c r="B43" s="300"/>
      <c r="C43" s="300"/>
      <c r="D43" s="300"/>
      <c r="E43" s="300"/>
      <c r="F43" s="300"/>
      <c r="G43" s="300"/>
      <c r="H43" s="300"/>
      <c r="I43" s="304"/>
      <c r="J43" s="62" t="s">
        <v>284</v>
      </c>
      <c r="K43" s="176">
        <v>4.301</v>
      </c>
      <c r="L43" s="177" t="s">
        <v>278</v>
      </c>
      <c r="M43" s="9"/>
      <c r="N43" s="9"/>
      <c r="O43" s="9"/>
      <c r="P43" s="9"/>
      <c r="Q43" s="9"/>
      <c r="R43" s="9"/>
    </row>
    <row r="44" spans="1:18" ht="15">
      <c r="A44" s="307"/>
      <c r="B44" s="300"/>
      <c r="C44" s="300"/>
      <c r="D44" s="300"/>
      <c r="E44" s="300"/>
      <c r="F44" s="300"/>
      <c r="G44" s="300"/>
      <c r="H44" s="300"/>
      <c r="I44" s="304"/>
      <c r="J44" s="62" t="s">
        <v>285</v>
      </c>
      <c r="K44" s="176">
        <v>4.268</v>
      </c>
      <c r="L44" s="177" t="s">
        <v>278</v>
      </c>
      <c r="M44" s="9"/>
      <c r="N44" s="9"/>
      <c r="O44" s="9"/>
      <c r="P44" s="9"/>
      <c r="Q44" s="9"/>
      <c r="R44" s="9"/>
    </row>
    <row r="45" spans="1:18" ht="15">
      <c r="A45" s="307"/>
      <c r="B45" s="300"/>
      <c r="C45" s="300"/>
      <c r="D45" s="300"/>
      <c r="E45" s="300"/>
      <c r="F45" s="300"/>
      <c r="G45" s="300"/>
      <c r="H45" s="300"/>
      <c r="I45" s="304"/>
      <c r="J45" s="62" t="s">
        <v>286</v>
      </c>
      <c r="K45" s="176">
        <v>4.363</v>
      </c>
      <c r="L45" s="177" t="s">
        <v>278</v>
      </c>
      <c r="M45" s="9"/>
      <c r="N45" s="9"/>
      <c r="O45" s="9"/>
      <c r="P45" s="9"/>
      <c r="Q45" s="9"/>
      <c r="R45" s="9"/>
    </row>
    <row r="46" spans="1:18" ht="15">
      <c r="A46" s="307"/>
      <c r="B46" s="300"/>
      <c r="C46" s="300"/>
      <c r="D46" s="300"/>
      <c r="E46" s="300"/>
      <c r="F46" s="300"/>
      <c r="G46" s="300"/>
      <c r="H46" s="300"/>
      <c r="I46" s="304"/>
      <c r="J46" s="62" t="s">
        <v>287</v>
      </c>
      <c r="K46" s="176">
        <v>4.375</v>
      </c>
      <c r="L46" s="177" t="s">
        <v>278</v>
      </c>
      <c r="M46" s="9"/>
      <c r="N46" s="9"/>
      <c r="O46" s="9"/>
      <c r="P46" s="9"/>
      <c r="Q46" s="9"/>
      <c r="R46" s="9"/>
    </row>
    <row r="47" spans="1:18" ht="15">
      <c r="A47" s="308"/>
      <c r="B47" s="301"/>
      <c r="C47" s="301"/>
      <c r="D47" s="301"/>
      <c r="E47" s="301"/>
      <c r="F47" s="301"/>
      <c r="G47" s="301"/>
      <c r="H47" s="301"/>
      <c r="I47" s="305"/>
      <c r="J47" s="27">
        <v>2019</v>
      </c>
      <c r="K47" s="176">
        <f>SUM(K35:K46)</f>
        <v>51.760000000000005</v>
      </c>
      <c r="L47" s="177" t="s">
        <v>278</v>
      </c>
      <c r="M47" s="9"/>
      <c r="N47" s="9"/>
      <c r="O47" s="9"/>
      <c r="P47" s="9"/>
      <c r="Q47" s="9"/>
      <c r="R47" s="9"/>
    </row>
    <row r="48" spans="1:18" ht="15">
      <c r="A48" s="306">
        <v>4</v>
      </c>
      <c r="B48" s="300" t="s">
        <v>288</v>
      </c>
      <c r="C48" s="302" t="s">
        <v>35</v>
      </c>
      <c r="D48" s="302" t="s">
        <v>244</v>
      </c>
      <c r="E48" s="302" t="s">
        <v>271</v>
      </c>
      <c r="F48" s="302" t="s">
        <v>245</v>
      </c>
      <c r="G48" s="302" t="s">
        <v>328</v>
      </c>
      <c r="H48" s="302" t="s">
        <v>291</v>
      </c>
      <c r="I48" s="303"/>
      <c r="J48" s="62" t="s">
        <v>275</v>
      </c>
      <c r="K48" s="176">
        <v>218.551</v>
      </c>
      <c r="L48" s="177" t="s">
        <v>278</v>
      </c>
      <c r="M48" s="9"/>
      <c r="N48" s="9"/>
      <c r="O48" s="9"/>
      <c r="P48" s="9"/>
      <c r="Q48" s="9"/>
      <c r="R48" s="9"/>
    </row>
    <row r="49" spans="1:18" ht="15">
      <c r="A49" s="307"/>
      <c r="B49" s="300"/>
      <c r="C49" s="300"/>
      <c r="D49" s="300"/>
      <c r="E49" s="300"/>
      <c r="F49" s="300"/>
      <c r="G49" s="300"/>
      <c r="H49" s="300"/>
      <c r="I49" s="304"/>
      <c r="J49" s="62" t="s">
        <v>276</v>
      </c>
      <c r="K49" s="176">
        <v>191.499</v>
      </c>
      <c r="L49" s="177" t="s">
        <v>278</v>
      </c>
      <c r="M49" s="9"/>
      <c r="N49" s="9"/>
      <c r="O49" s="9"/>
      <c r="P49" s="9"/>
      <c r="Q49" s="9"/>
      <c r="R49" s="9"/>
    </row>
    <row r="50" spans="1:18" ht="15">
      <c r="A50" s="307"/>
      <c r="B50" s="300"/>
      <c r="C50" s="300"/>
      <c r="D50" s="300"/>
      <c r="E50" s="300"/>
      <c r="F50" s="300"/>
      <c r="G50" s="300"/>
      <c r="H50" s="300"/>
      <c r="I50" s="304"/>
      <c r="J50" s="62" t="s">
        <v>277</v>
      </c>
      <c r="K50" s="176">
        <v>215.859</v>
      </c>
      <c r="L50" s="177" t="s">
        <v>278</v>
      </c>
      <c r="M50" s="9"/>
      <c r="N50" s="9"/>
      <c r="O50" s="9"/>
      <c r="P50" s="9"/>
      <c r="Q50" s="9"/>
      <c r="R50" s="9"/>
    </row>
    <row r="51" spans="1:18" ht="15">
      <c r="A51" s="307"/>
      <c r="B51" s="300"/>
      <c r="C51" s="300"/>
      <c r="D51" s="300"/>
      <c r="E51" s="300"/>
      <c r="F51" s="300"/>
      <c r="G51" s="300"/>
      <c r="H51" s="300"/>
      <c r="I51" s="304"/>
      <c r="J51" s="62" t="s">
        <v>279</v>
      </c>
      <c r="K51" s="176">
        <v>210.038</v>
      </c>
      <c r="L51" s="177" t="s">
        <v>278</v>
      </c>
      <c r="M51" s="9"/>
      <c r="N51" s="9"/>
      <c r="O51" s="9"/>
      <c r="P51" s="9"/>
      <c r="Q51" s="9"/>
      <c r="R51" s="9"/>
    </row>
    <row r="52" spans="1:18" ht="15">
      <c r="A52" s="307"/>
      <c r="B52" s="300"/>
      <c r="C52" s="300"/>
      <c r="D52" s="300"/>
      <c r="E52" s="300"/>
      <c r="F52" s="300"/>
      <c r="G52" s="300"/>
      <c r="H52" s="300"/>
      <c r="I52" s="304"/>
      <c r="J52" s="62" t="s">
        <v>280</v>
      </c>
      <c r="K52" s="176">
        <v>215.952</v>
      </c>
      <c r="L52" s="177" t="s">
        <v>278</v>
      </c>
      <c r="M52" s="9"/>
      <c r="N52" s="9"/>
      <c r="O52" s="9"/>
      <c r="P52" s="9"/>
      <c r="Q52" s="9"/>
      <c r="R52" s="9"/>
    </row>
    <row r="53" spans="1:18" ht="15">
      <c r="A53" s="307"/>
      <c r="B53" s="300"/>
      <c r="C53" s="300"/>
      <c r="D53" s="300"/>
      <c r="E53" s="300"/>
      <c r="F53" s="300"/>
      <c r="G53" s="300"/>
      <c r="H53" s="300"/>
      <c r="I53" s="304"/>
      <c r="J53" s="62" t="s">
        <v>281</v>
      </c>
      <c r="K53" s="176">
        <v>198.472</v>
      </c>
      <c r="L53" s="177" t="s">
        <v>278</v>
      </c>
      <c r="M53" s="9"/>
      <c r="N53" s="9"/>
      <c r="O53" s="9"/>
      <c r="P53" s="9"/>
      <c r="Q53" s="9"/>
      <c r="R53" s="9"/>
    </row>
    <row r="54" spans="1:18" ht="15">
      <c r="A54" s="307"/>
      <c r="B54" s="300"/>
      <c r="C54" s="300"/>
      <c r="D54" s="300"/>
      <c r="E54" s="300"/>
      <c r="F54" s="300"/>
      <c r="G54" s="300"/>
      <c r="H54" s="300"/>
      <c r="I54" s="304"/>
      <c r="J54" s="62" t="s">
        <v>282</v>
      </c>
      <c r="K54" s="176">
        <v>198.405</v>
      </c>
      <c r="L54" s="177" t="s">
        <v>278</v>
      </c>
      <c r="M54" s="9"/>
      <c r="N54" s="9"/>
      <c r="O54" s="9"/>
      <c r="P54" s="9"/>
      <c r="Q54" s="9"/>
      <c r="R54" s="9"/>
    </row>
    <row r="55" spans="1:18" ht="15">
      <c r="A55" s="307"/>
      <c r="B55" s="300"/>
      <c r="C55" s="300"/>
      <c r="D55" s="300"/>
      <c r="E55" s="300"/>
      <c r="F55" s="300"/>
      <c r="G55" s="300"/>
      <c r="H55" s="300"/>
      <c r="I55" s="304"/>
      <c r="J55" s="62" t="s">
        <v>283</v>
      </c>
      <c r="K55" s="176">
        <v>215.176</v>
      </c>
      <c r="L55" s="177" t="s">
        <v>278</v>
      </c>
      <c r="M55" s="9"/>
      <c r="N55" s="9"/>
      <c r="O55" s="9"/>
      <c r="P55" s="9"/>
      <c r="Q55" s="9"/>
      <c r="R55" s="9"/>
    </row>
    <row r="56" spans="1:18" ht="15">
      <c r="A56" s="307"/>
      <c r="B56" s="300"/>
      <c r="C56" s="300"/>
      <c r="D56" s="300"/>
      <c r="E56" s="300"/>
      <c r="F56" s="300"/>
      <c r="G56" s="300"/>
      <c r="H56" s="300"/>
      <c r="I56" s="304"/>
      <c r="J56" s="62" t="s">
        <v>284</v>
      </c>
      <c r="K56" s="176">
        <v>133.703</v>
      </c>
      <c r="L56" s="177" t="s">
        <v>278</v>
      </c>
      <c r="M56" s="9"/>
      <c r="N56" s="9"/>
      <c r="O56" s="9"/>
      <c r="P56" s="9"/>
      <c r="Q56" s="9"/>
      <c r="R56" s="9"/>
    </row>
    <row r="57" spans="1:18" ht="15">
      <c r="A57" s="307"/>
      <c r="B57" s="300"/>
      <c r="C57" s="300"/>
      <c r="D57" s="300"/>
      <c r="E57" s="300"/>
      <c r="F57" s="300"/>
      <c r="G57" s="300"/>
      <c r="H57" s="300"/>
      <c r="I57" s="304"/>
      <c r="J57" s="62" t="s">
        <v>285</v>
      </c>
      <c r="K57" s="176">
        <v>67.589</v>
      </c>
      <c r="L57" s="177" t="s">
        <v>278</v>
      </c>
      <c r="M57" s="9"/>
      <c r="N57" s="9"/>
      <c r="O57" s="9"/>
      <c r="P57" s="9"/>
      <c r="Q57" s="9"/>
      <c r="R57" s="9"/>
    </row>
    <row r="58" spans="1:18" ht="15">
      <c r="A58" s="307"/>
      <c r="B58" s="300"/>
      <c r="C58" s="300"/>
      <c r="D58" s="300"/>
      <c r="E58" s="300"/>
      <c r="F58" s="300"/>
      <c r="G58" s="300"/>
      <c r="H58" s="300"/>
      <c r="I58" s="304"/>
      <c r="J58" s="62" t="s">
        <v>286</v>
      </c>
      <c r="K58" s="176">
        <v>189.13</v>
      </c>
      <c r="L58" s="177" t="s">
        <v>278</v>
      </c>
      <c r="M58" s="9"/>
      <c r="N58" s="9"/>
      <c r="O58" s="9"/>
      <c r="P58" s="9"/>
      <c r="Q58" s="9"/>
      <c r="R58" s="9"/>
    </row>
    <row r="59" spans="1:18" ht="15">
      <c r="A59" s="307"/>
      <c r="B59" s="300"/>
      <c r="C59" s="300"/>
      <c r="D59" s="300"/>
      <c r="E59" s="300"/>
      <c r="F59" s="300"/>
      <c r="G59" s="300"/>
      <c r="H59" s="300"/>
      <c r="I59" s="304"/>
      <c r="J59" s="62" t="s">
        <v>287</v>
      </c>
      <c r="K59" s="176">
        <v>213.141</v>
      </c>
      <c r="L59" s="177" t="s">
        <v>278</v>
      </c>
      <c r="M59" s="9"/>
      <c r="N59" s="9"/>
      <c r="O59" s="9"/>
      <c r="P59" s="9"/>
      <c r="Q59" s="9"/>
      <c r="R59" s="9"/>
    </row>
    <row r="60" spans="1:18" ht="15">
      <c r="A60" s="308"/>
      <c r="B60" s="301"/>
      <c r="C60" s="301"/>
      <c r="D60" s="301"/>
      <c r="E60" s="301"/>
      <c r="F60" s="301"/>
      <c r="G60" s="301"/>
      <c r="H60" s="301"/>
      <c r="I60" s="305"/>
      <c r="J60" s="27">
        <v>2019</v>
      </c>
      <c r="K60" s="176">
        <f>SUM(K48:K59)</f>
        <v>2267.515</v>
      </c>
      <c r="L60" s="177" t="s">
        <v>278</v>
      </c>
      <c r="M60" s="9"/>
      <c r="N60" s="9"/>
      <c r="O60" s="9"/>
      <c r="P60" s="9"/>
      <c r="Q60" s="9"/>
      <c r="R60" s="9"/>
    </row>
    <row r="61" spans="1:18" ht="15">
      <c r="A61" s="306">
        <v>5</v>
      </c>
      <c r="B61" s="300" t="s">
        <v>269</v>
      </c>
      <c r="C61" s="302" t="s">
        <v>35</v>
      </c>
      <c r="D61" s="302" t="s">
        <v>332</v>
      </c>
      <c r="E61" s="302" t="s">
        <v>271</v>
      </c>
      <c r="F61" s="302" t="s">
        <v>245</v>
      </c>
      <c r="G61" s="302" t="s">
        <v>330</v>
      </c>
      <c r="H61" s="302" t="s">
        <v>329</v>
      </c>
      <c r="I61" s="303"/>
      <c r="J61" s="62" t="s">
        <v>275</v>
      </c>
      <c r="K61" s="176">
        <v>11.791</v>
      </c>
      <c r="L61" s="177" t="s">
        <v>278</v>
      </c>
      <c r="M61" s="9"/>
      <c r="N61" s="9"/>
      <c r="O61" s="9"/>
      <c r="P61" s="9"/>
      <c r="Q61" s="9"/>
      <c r="R61" s="9"/>
    </row>
    <row r="62" spans="1:18" ht="15">
      <c r="A62" s="307"/>
      <c r="B62" s="300"/>
      <c r="C62" s="300"/>
      <c r="D62" s="300"/>
      <c r="E62" s="300"/>
      <c r="F62" s="300"/>
      <c r="G62" s="300"/>
      <c r="H62" s="300"/>
      <c r="I62" s="304"/>
      <c r="J62" s="62" t="s">
        <v>276</v>
      </c>
      <c r="K62" s="176">
        <v>10.587</v>
      </c>
      <c r="L62" s="177" t="s">
        <v>278</v>
      </c>
      <c r="M62" s="9"/>
      <c r="N62" s="9"/>
      <c r="O62" s="9"/>
      <c r="P62" s="9"/>
      <c r="Q62" s="9"/>
      <c r="R62" s="9"/>
    </row>
    <row r="63" spans="1:18" ht="15">
      <c r="A63" s="307"/>
      <c r="B63" s="300"/>
      <c r="C63" s="300"/>
      <c r="D63" s="300"/>
      <c r="E63" s="300"/>
      <c r="F63" s="300"/>
      <c r="G63" s="300"/>
      <c r="H63" s="300"/>
      <c r="I63" s="304"/>
      <c r="J63" s="62" t="s">
        <v>277</v>
      </c>
      <c r="K63" s="176">
        <v>12.281</v>
      </c>
      <c r="L63" s="177" t="s">
        <v>278</v>
      </c>
      <c r="M63" s="9"/>
      <c r="N63" s="9"/>
      <c r="O63" s="9"/>
      <c r="P63" s="9"/>
      <c r="Q63" s="9"/>
      <c r="R63" s="9"/>
    </row>
    <row r="64" spans="1:18" ht="15">
      <c r="A64" s="307"/>
      <c r="B64" s="300"/>
      <c r="C64" s="300"/>
      <c r="D64" s="300"/>
      <c r="E64" s="300"/>
      <c r="F64" s="300"/>
      <c r="G64" s="300"/>
      <c r="H64" s="300"/>
      <c r="I64" s="304"/>
      <c r="J64" s="62" t="s">
        <v>279</v>
      </c>
      <c r="K64" s="176">
        <v>11.534</v>
      </c>
      <c r="L64" s="177" t="s">
        <v>278</v>
      </c>
      <c r="M64" s="9"/>
      <c r="N64" s="9"/>
      <c r="O64" s="9"/>
      <c r="P64" s="9"/>
      <c r="Q64" s="9"/>
      <c r="R64" s="9"/>
    </row>
    <row r="65" spans="1:18" ht="15">
      <c r="A65" s="307"/>
      <c r="B65" s="300"/>
      <c r="C65" s="300"/>
      <c r="D65" s="300"/>
      <c r="E65" s="300"/>
      <c r="F65" s="300"/>
      <c r="G65" s="300"/>
      <c r="H65" s="300"/>
      <c r="I65" s="304"/>
      <c r="J65" s="62" t="s">
        <v>280</v>
      </c>
      <c r="K65" s="176">
        <v>12.432</v>
      </c>
      <c r="L65" s="177" t="s">
        <v>278</v>
      </c>
      <c r="M65" s="9"/>
      <c r="N65" s="9"/>
      <c r="O65" s="9"/>
      <c r="P65" s="9"/>
      <c r="Q65" s="9"/>
      <c r="R65" s="9"/>
    </row>
    <row r="66" spans="1:18" ht="15">
      <c r="A66" s="307"/>
      <c r="B66" s="300"/>
      <c r="C66" s="300"/>
      <c r="D66" s="300"/>
      <c r="E66" s="300"/>
      <c r="F66" s="300"/>
      <c r="G66" s="300"/>
      <c r="H66" s="300"/>
      <c r="I66" s="304"/>
      <c r="J66" s="62" t="s">
        <v>281</v>
      </c>
      <c r="K66" s="176">
        <v>10.932</v>
      </c>
      <c r="L66" s="177" t="s">
        <v>278</v>
      </c>
      <c r="M66" s="9"/>
      <c r="N66" s="9"/>
      <c r="O66" s="9"/>
      <c r="P66" s="9"/>
      <c r="Q66" s="9"/>
      <c r="R66" s="9"/>
    </row>
    <row r="67" spans="1:18" ht="15">
      <c r="A67" s="307"/>
      <c r="B67" s="300"/>
      <c r="C67" s="300"/>
      <c r="D67" s="300"/>
      <c r="E67" s="300"/>
      <c r="F67" s="300"/>
      <c r="G67" s="300"/>
      <c r="H67" s="300"/>
      <c r="I67" s="304"/>
      <c r="J67" s="62" t="s">
        <v>282</v>
      </c>
      <c r="K67" s="176">
        <v>10.884</v>
      </c>
      <c r="L67" s="177" t="s">
        <v>278</v>
      </c>
      <c r="M67" s="9"/>
      <c r="N67" s="9"/>
      <c r="O67" s="9"/>
      <c r="P67" s="9"/>
      <c r="Q67" s="9"/>
      <c r="R67" s="9"/>
    </row>
    <row r="68" spans="1:18" ht="15">
      <c r="A68" s="307"/>
      <c r="B68" s="300"/>
      <c r="C68" s="300"/>
      <c r="D68" s="300"/>
      <c r="E68" s="300"/>
      <c r="F68" s="300"/>
      <c r="G68" s="300"/>
      <c r="H68" s="300"/>
      <c r="I68" s="304"/>
      <c r="J68" s="62" t="s">
        <v>283</v>
      </c>
      <c r="K68" s="176">
        <v>12.109</v>
      </c>
      <c r="L68" s="177" t="s">
        <v>278</v>
      </c>
      <c r="M68" s="9"/>
      <c r="N68" s="9"/>
      <c r="O68" s="9"/>
      <c r="P68" s="9"/>
      <c r="Q68" s="9"/>
      <c r="R68" s="9"/>
    </row>
    <row r="69" spans="1:18" ht="15">
      <c r="A69" s="307"/>
      <c r="B69" s="300"/>
      <c r="C69" s="300"/>
      <c r="D69" s="300"/>
      <c r="E69" s="300"/>
      <c r="F69" s="300"/>
      <c r="G69" s="300"/>
      <c r="H69" s="300"/>
      <c r="I69" s="304"/>
      <c r="J69" s="62" t="s">
        <v>284</v>
      </c>
      <c r="K69" s="176">
        <v>14.285</v>
      </c>
      <c r="L69" s="177" t="s">
        <v>278</v>
      </c>
      <c r="M69" s="9"/>
      <c r="N69" s="9"/>
      <c r="O69" s="9"/>
      <c r="P69" s="9"/>
      <c r="Q69" s="9"/>
      <c r="R69" s="9"/>
    </row>
    <row r="70" spans="1:18" ht="15">
      <c r="A70" s="307"/>
      <c r="B70" s="300"/>
      <c r="C70" s="300"/>
      <c r="D70" s="300"/>
      <c r="E70" s="300"/>
      <c r="F70" s="300"/>
      <c r="G70" s="300"/>
      <c r="H70" s="300"/>
      <c r="I70" s="304"/>
      <c r="J70" s="62" t="s">
        <v>285</v>
      </c>
      <c r="K70" s="176">
        <v>17.544</v>
      </c>
      <c r="L70" s="177" t="s">
        <v>278</v>
      </c>
      <c r="M70" s="9"/>
      <c r="N70" s="9"/>
      <c r="O70" s="9"/>
      <c r="P70" s="9"/>
      <c r="Q70" s="9"/>
      <c r="R70" s="9"/>
    </row>
    <row r="71" spans="1:18" ht="15">
      <c r="A71" s="307"/>
      <c r="B71" s="300"/>
      <c r="C71" s="300"/>
      <c r="D71" s="300"/>
      <c r="E71" s="300"/>
      <c r="F71" s="300"/>
      <c r="G71" s="300"/>
      <c r="H71" s="300"/>
      <c r="I71" s="304"/>
      <c r="J71" s="62" t="s">
        <v>286</v>
      </c>
      <c r="K71" s="176">
        <v>12.605</v>
      </c>
      <c r="L71" s="177" t="s">
        <v>278</v>
      </c>
      <c r="M71" s="9"/>
      <c r="N71" s="9"/>
      <c r="O71" s="9"/>
      <c r="P71" s="9"/>
      <c r="Q71" s="9"/>
      <c r="R71" s="9"/>
    </row>
    <row r="72" spans="1:18" ht="15">
      <c r="A72" s="307"/>
      <c r="B72" s="300"/>
      <c r="C72" s="300"/>
      <c r="D72" s="300"/>
      <c r="E72" s="300"/>
      <c r="F72" s="300"/>
      <c r="G72" s="300"/>
      <c r="H72" s="300"/>
      <c r="I72" s="304"/>
      <c r="J72" s="62" t="s">
        <v>287</v>
      </c>
      <c r="K72" s="176">
        <v>12.29</v>
      </c>
      <c r="L72" s="177" t="s">
        <v>278</v>
      </c>
      <c r="M72" s="9"/>
      <c r="N72" s="9"/>
      <c r="O72" s="9"/>
      <c r="P72" s="9"/>
      <c r="Q72" s="9"/>
      <c r="R72" s="9"/>
    </row>
    <row r="73" spans="1:18" ht="15">
      <c r="A73" s="308"/>
      <c r="B73" s="301"/>
      <c r="C73" s="301"/>
      <c r="D73" s="301"/>
      <c r="E73" s="301"/>
      <c r="F73" s="301"/>
      <c r="G73" s="301"/>
      <c r="H73" s="301"/>
      <c r="I73" s="305"/>
      <c r="J73" s="27">
        <v>2019</v>
      </c>
      <c r="K73" s="176">
        <f>SUM(K61:K72)</f>
        <v>149.27399999999997</v>
      </c>
      <c r="L73" s="177" t="s">
        <v>278</v>
      </c>
      <c r="M73" s="9"/>
      <c r="N73" s="9"/>
      <c r="O73" s="9"/>
      <c r="P73" s="9"/>
      <c r="Q73" s="9"/>
      <c r="R73" s="9"/>
    </row>
    <row r="74" spans="1:18" ht="15">
      <c r="A74" s="306">
        <v>6</v>
      </c>
      <c r="B74" s="300" t="s">
        <v>270</v>
      </c>
      <c r="C74" s="302" t="s">
        <v>35</v>
      </c>
      <c r="D74" s="302" t="s">
        <v>333</v>
      </c>
      <c r="E74" s="302" t="s">
        <v>271</v>
      </c>
      <c r="F74" s="302" t="s">
        <v>245</v>
      </c>
      <c r="G74" s="302" t="s">
        <v>328</v>
      </c>
      <c r="H74" s="302" t="s">
        <v>331</v>
      </c>
      <c r="I74" s="303"/>
      <c r="J74" s="62" t="s">
        <v>275</v>
      </c>
      <c r="K74" s="176">
        <v>31.406</v>
      </c>
      <c r="L74" s="177" t="s">
        <v>278</v>
      </c>
      <c r="M74" s="9"/>
      <c r="N74" s="9"/>
      <c r="O74" s="9"/>
      <c r="P74" s="9"/>
      <c r="Q74" s="9"/>
      <c r="R74" s="9"/>
    </row>
    <row r="75" spans="1:18" ht="15">
      <c r="A75" s="307"/>
      <c r="B75" s="300"/>
      <c r="C75" s="300"/>
      <c r="D75" s="300"/>
      <c r="E75" s="300"/>
      <c r="F75" s="300"/>
      <c r="G75" s="300"/>
      <c r="H75" s="300"/>
      <c r="I75" s="304"/>
      <c r="J75" s="62" t="s">
        <v>276</v>
      </c>
      <c r="K75" s="176">
        <v>28.508</v>
      </c>
      <c r="L75" s="177" t="s">
        <v>278</v>
      </c>
      <c r="M75" s="9"/>
      <c r="N75" s="9"/>
      <c r="O75" s="9"/>
      <c r="P75" s="9"/>
      <c r="Q75" s="9"/>
      <c r="R75" s="9"/>
    </row>
    <row r="76" spans="1:18" ht="15">
      <c r="A76" s="307"/>
      <c r="B76" s="300"/>
      <c r="C76" s="300"/>
      <c r="D76" s="300"/>
      <c r="E76" s="300"/>
      <c r="F76" s="300"/>
      <c r="G76" s="300"/>
      <c r="H76" s="300"/>
      <c r="I76" s="304"/>
      <c r="J76" s="62" t="s">
        <v>277</v>
      </c>
      <c r="K76" s="176">
        <v>33.485</v>
      </c>
      <c r="L76" s="177" t="s">
        <v>278</v>
      </c>
      <c r="M76" s="9"/>
      <c r="N76" s="9"/>
      <c r="O76" s="9"/>
      <c r="P76" s="9"/>
      <c r="Q76" s="9"/>
      <c r="R76" s="9"/>
    </row>
    <row r="77" spans="1:18" ht="15">
      <c r="A77" s="307"/>
      <c r="B77" s="300"/>
      <c r="C77" s="300"/>
      <c r="D77" s="300"/>
      <c r="E77" s="300"/>
      <c r="F77" s="300"/>
      <c r="G77" s="300"/>
      <c r="H77" s="300"/>
      <c r="I77" s="304"/>
      <c r="J77" s="62" t="s">
        <v>279</v>
      </c>
      <c r="K77" s="176">
        <v>31.055</v>
      </c>
      <c r="L77" s="177" t="s">
        <v>278</v>
      </c>
      <c r="M77" s="9"/>
      <c r="N77" s="9"/>
      <c r="O77" s="9"/>
      <c r="P77" s="9"/>
      <c r="Q77" s="9"/>
      <c r="R77" s="9"/>
    </row>
    <row r="78" spans="1:18" ht="15">
      <c r="A78" s="307"/>
      <c r="B78" s="300"/>
      <c r="C78" s="300"/>
      <c r="D78" s="300"/>
      <c r="E78" s="300"/>
      <c r="F78" s="300"/>
      <c r="G78" s="300"/>
      <c r="H78" s="300"/>
      <c r="I78" s="304"/>
      <c r="J78" s="62" t="s">
        <v>280</v>
      </c>
      <c r="K78" s="176">
        <v>34.048</v>
      </c>
      <c r="L78" s="177" t="s">
        <v>278</v>
      </c>
      <c r="M78" s="9"/>
      <c r="N78" s="9"/>
      <c r="O78" s="9"/>
      <c r="P78" s="9"/>
      <c r="Q78" s="9"/>
      <c r="R78" s="9"/>
    </row>
    <row r="79" spans="1:18" ht="15">
      <c r="A79" s="307"/>
      <c r="B79" s="300"/>
      <c r="C79" s="300"/>
      <c r="D79" s="300"/>
      <c r="E79" s="300"/>
      <c r="F79" s="300"/>
      <c r="G79" s="300"/>
      <c r="H79" s="300"/>
      <c r="I79" s="304"/>
      <c r="J79" s="62" t="s">
        <v>281</v>
      </c>
      <c r="K79" s="176">
        <v>29.165</v>
      </c>
      <c r="L79" s="177" t="s">
        <v>278</v>
      </c>
      <c r="M79" s="9"/>
      <c r="N79" s="9"/>
      <c r="O79" s="9"/>
      <c r="P79" s="9"/>
      <c r="Q79" s="9"/>
      <c r="R79" s="9"/>
    </row>
    <row r="80" spans="1:18" ht="15">
      <c r="A80" s="307"/>
      <c r="B80" s="300"/>
      <c r="C80" s="300"/>
      <c r="D80" s="300"/>
      <c r="E80" s="300"/>
      <c r="F80" s="300"/>
      <c r="G80" s="300"/>
      <c r="H80" s="300"/>
      <c r="I80" s="304"/>
      <c r="J80" s="62" t="s">
        <v>282</v>
      </c>
      <c r="K80" s="176">
        <v>28.943</v>
      </c>
      <c r="L80" s="177" t="s">
        <v>278</v>
      </c>
      <c r="M80" s="9"/>
      <c r="N80" s="9"/>
      <c r="O80" s="9"/>
      <c r="P80" s="9"/>
      <c r="Q80" s="9"/>
      <c r="R80" s="9"/>
    </row>
    <row r="81" spans="1:18" ht="15">
      <c r="A81" s="307"/>
      <c r="B81" s="300"/>
      <c r="C81" s="300"/>
      <c r="D81" s="300"/>
      <c r="E81" s="300"/>
      <c r="F81" s="300"/>
      <c r="G81" s="300"/>
      <c r="H81" s="300"/>
      <c r="I81" s="304"/>
      <c r="J81" s="62" t="s">
        <v>283</v>
      </c>
      <c r="K81" s="176">
        <v>32.797</v>
      </c>
      <c r="L81" s="177" t="s">
        <v>278</v>
      </c>
      <c r="M81" s="9"/>
      <c r="N81" s="9"/>
      <c r="O81" s="9"/>
      <c r="P81" s="9"/>
      <c r="Q81" s="9"/>
      <c r="R81" s="9"/>
    </row>
    <row r="82" spans="1:18" ht="15">
      <c r="A82" s="307"/>
      <c r="B82" s="300"/>
      <c r="C82" s="300"/>
      <c r="D82" s="300"/>
      <c r="E82" s="300"/>
      <c r="F82" s="300"/>
      <c r="G82" s="300"/>
      <c r="H82" s="300"/>
      <c r="I82" s="304"/>
      <c r="J82" s="62" t="s">
        <v>284</v>
      </c>
      <c r="K82" s="176">
        <v>87.951</v>
      </c>
      <c r="L82" s="177" t="s">
        <v>278</v>
      </c>
      <c r="M82" s="9"/>
      <c r="N82" s="9"/>
      <c r="O82" s="9"/>
      <c r="P82" s="9"/>
      <c r="Q82" s="9"/>
      <c r="R82" s="9"/>
    </row>
    <row r="83" spans="1:18" ht="15">
      <c r="A83" s="307"/>
      <c r="B83" s="300"/>
      <c r="C83" s="300"/>
      <c r="D83" s="300"/>
      <c r="E83" s="300"/>
      <c r="F83" s="300"/>
      <c r="G83" s="300"/>
      <c r="H83" s="300"/>
      <c r="I83" s="304"/>
      <c r="J83" s="62" t="s">
        <v>285</v>
      </c>
      <c r="K83" s="176">
        <v>135.023</v>
      </c>
      <c r="L83" s="177" t="s">
        <v>278</v>
      </c>
      <c r="M83" s="9"/>
      <c r="N83" s="9"/>
      <c r="O83" s="9"/>
      <c r="P83" s="9"/>
      <c r="Q83" s="9"/>
      <c r="R83" s="9"/>
    </row>
    <row r="84" spans="1:18" ht="15">
      <c r="A84" s="307"/>
      <c r="B84" s="300"/>
      <c r="C84" s="300"/>
      <c r="D84" s="300"/>
      <c r="E84" s="300"/>
      <c r="F84" s="300"/>
      <c r="G84" s="300"/>
      <c r="H84" s="300"/>
      <c r="I84" s="304"/>
      <c r="J84" s="62" t="s">
        <v>286</v>
      </c>
      <c r="K84" s="176">
        <v>47.287</v>
      </c>
      <c r="L84" s="177" t="s">
        <v>278</v>
      </c>
      <c r="M84" s="9"/>
      <c r="N84" s="9"/>
      <c r="O84" s="9"/>
      <c r="P84" s="9"/>
      <c r="Q84" s="9"/>
      <c r="R84" s="9"/>
    </row>
    <row r="85" spans="1:18" ht="15">
      <c r="A85" s="307"/>
      <c r="B85" s="300"/>
      <c r="C85" s="300"/>
      <c r="D85" s="300"/>
      <c r="E85" s="300"/>
      <c r="F85" s="300"/>
      <c r="G85" s="300"/>
      <c r="H85" s="300"/>
      <c r="I85" s="304"/>
      <c r="J85" s="62" t="s">
        <v>287</v>
      </c>
      <c r="K85" s="176">
        <v>33.377</v>
      </c>
      <c r="L85" s="177" t="s">
        <v>278</v>
      </c>
      <c r="M85" s="9"/>
      <c r="N85" s="9"/>
      <c r="O85" s="9"/>
      <c r="P85" s="9"/>
      <c r="Q85" s="9"/>
      <c r="R85" s="9"/>
    </row>
    <row r="86" spans="1:18" ht="15">
      <c r="A86" s="308"/>
      <c r="B86" s="301"/>
      <c r="C86" s="301"/>
      <c r="D86" s="301"/>
      <c r="E86" s="301"/>
      <c r="F86" s="301"/>
      <c r="G86" s="301"/>
      <c r="H86" s="301"/>
      <c r="I86" s="305"/>
      <c r="J86" s="27">
        <v>2019</v>
      </c>
      <c r="K86" s="176">
        <f>SUM(K74:K85)</f>
        <v>553.045</v>
      </c>
      <c r="L86" s="177" t="s">
        <v>278</v>
      </c>
      <c r="M86" s="9"/>
      <c r="N86" s="9"/>
      <c r="O86" s="9"/>
      <c r="P86" s="9"/>
      <c r="Q86" s="9"/>
      <c r="R86" s="9"/>
    </row>
    <row r="87" spans="1:18" ht="15">
      <c r="A87" s="306">
        <v>7</v>
      </c>
      <c r="B87" s="300" t="s">
        <v>268</v>
      </c>
      <c r="C87" s="302" t="s">
        <v>35</v>
      </c>
      <c r="D87" s="302" t="s">
        <v>244</v>
      </c>
      <c r="E87" s="302" t="s">
        <v>271</v>
      </c>
      <c r="F87" s="302" t="s">
        <v>245</v>
      </c>
      <c r="G87" s="302" t="s">
        <v>274</v>
      </c>
      <c r="H87" s="302" t="s">
        <v>274</v>
      </c>
      <c r="I87" s="303"/>
      <c r="J87" s="62" t="s">
        <v>275</v>
      </c>
      <c r="K87" s="176">
        <v>210.079</v>
      </c>
      <c r="L87" s="177" t="s">
        <v>278</v>
      </c>
      <c r="M87" s="9"/>
      <c r="N87" s="9"/>
      <c r="O87" s="9"/>
      <c r="P87" s="9"/>
      <c r="Q87" s="9"/>
      <c r="R87" s="9"/>
    </row>
    <row r="88" spans="1:18" ht="15">
      <c r="A88" s="307"/>
      <c r="B88" s="300"/>
      <c r="C88" s="300"/>
      <c r="D88" s="300"/>
      <c r="E88" s="300"/>
      <c r="F88" s="300"/>
      <c r="G88" s="300"/>
      <c r="H88" s="300"/>
      <c r="I88" s="304"/>
      <c r="J88" s="62" t="s">
        <v>276</v>
      </c>
      <c r="K88" s="176">
        <v>184.078</v>
      </c>
      <c r="L88" s="177" t="s">
        <v>278</v>
      </c>
      <c r="M88" s="9"/>
      <c r="N88" s="9"/>
      <c r="O88" s="9"/>
      <c r="P88" s="9"/>
      <c r="Q88" s="9"/>
      <c r="R88" s="9"/>
    </row>
    <row r="89" spans="1:18" ht="15">
      <c r="A89" s="307"/>
      <c r="B89" s="300"/>
      <c r="C89" s="300"/>
      <c r="D89" s="300"/>
      <c r="E89" s="300"/>
      <c r="F89" s="300"/>
      <c r="G89" s="300"/>
      <c r="H89" s="300"/>
      <c r="I89" s="304"/>
      <c r="J89" s="62" t="s">
        <v>277</v>
      </c>
      <c r="K89" s="176">
        <v>212.813</v>
      </c>
      <c r="L89" s="177" t="s">
        <v>278</v>
      </c>
      <c r="M89" s="9"/>
      <c r="N89" s="9"/>
      <c r="O89" s="9"/>
      <c r="P89" s="9"/>
      <c r="Q89" s="9"/>
      <c r="R89" s="9"/>
    </row>
    <row r="90" spans="1:18" ht="15">
      <c r="A90" s="307"/>
      <c r="B90" s="300"/>
      <c r="C90" s="300"/>
      <c r="D90" s="300"/>
      <c r="E90" s="300"/>
      <c r="F90" s="300"/>
      <c r="G90" s="300"/>
      <c r="H90" s="300"/>
      <c r="I90" s="304"/>
      <c r="J90" s="62" t="s">
        <v>279</v>
      </c>
      <c r="K90" s="176">
        <v>203.583</v>
      </c>
      <c r="L90" s="177" t="s">
        <v>278</v>
      </c>
      <c r="M90" s="9"/>
      <c r="N90" s="9"/>
      <c r="O90" s="9"/>
      <c r="P90" s="9"/>
      <c r="Q90" s="9"/>
      <c r="R90" s="9"/>
    </row>
    <row r="91" spans="1:18" ht="15">
      <c r="A91" s="307"/>
      <c r="B91" s="300"/>
      <c r="C91" s="300"/>
      <c r="D91" s="300"/>
      <c r="E91" s="300"/>
      <c r="F91" s="300"/>
      <c r="G91" s="300"/>
      <c r="H91" s="300"/>
      <c r="I91" s="304"/>
      <c r="J91" s="62" t="s">
        <v>280</v>
      </c>
      <c r="K91" s="176">
        <v>214.141</v>
      </c>
      <c r="L91" s="177" t="s">
        <v>278</v>
      </c>
      <c r="M91" s="9"/>
      <c r="N91" s="9"/>
      <c r="O91" s="9"/>
      <c r="P91" s="9"/>
      <c r="Q91" s="9"/>
      <c r="R91" s="9"/>
    </row>
    <row r="92" spans="1:18" ht="15">
      <c r="A92" s="307"/>
      <c r="B92" s="300"/>
      <c r="C92" s="300"/>
      <c r="D92" s="300"/>
      <c r="E92" s="300"/>
      <c r="F92" s="300"/>
      <c r="G92" s="300"/>
      <c r="H92" s="300"/>
      <c r="I92" s="304"/>
      <c r="J92" s="62" t="s">
        <v>281</v>
      </c>
      <c r="K92" s="176">
        <v>192.646</v>
      </c>
      <c r="L92" s="177" t="s">
        <v>278</v>
      </c>
      <c r="M92" s="9"/>
      <c r="N92" s="9"/>
      <c r="O92" s="9"/>
      <c r="P92" s="9"/>
      <c r="Q92" s="9"/>
      <c r="R92" s="9"/>
    </row>
    <row r="93" spans="1:18" ht="15">
      <c r="A93" s="307"/>
      <c r="B93" s="300"/>
      <c r="C93" s="300"/>
      <c r="D93" s="300"/>
      <c r="E93" s="300"/>
      <c r="F93" s="300"/>
      <c r="G93" s="300"/>
      <c r="H93" s="300"/>
      <c r="I93" s="304"/>
      <c r="J93" s="62" t="s">
        <v>282</v>
      </c>
      <c r="K93" s="176">
        <v>192.196</v>
      </c>
      <c r="L93" s="177" t="s">
        <v>278</v>
      </c>
      <c r="M93" s="9"/>
      <c r="N93" s="9"/>
      <c r="O93" s="9"/>
      <c r="P93" s="9"/>
      <c r="Q93" s="9"/>
      <c r="R93" s="9"/>
    </row>
    <row r="94" spans="1:18" ht="15">
      <c r="A94" s="307"/>
      <c r="B94" s="300"/>
      <c r="C94" s="300"/>
      <c r="D94" s="300"/>
      <c r="E94" s="300"/>
      <c r="F94" s="300"/>
      <c r="G94" s="300"/>
      <c r="H94" s="300"/>
      <c r="I94" s="304"/>
      <c r="J94" s="62" t="s">
        <v>283</v>
      </c>
      <c r="K94" s="176">
        <v>211.108</v>
      </c>
      <c r="L94" s="177" t="s">
        <v>278</v>
      </c>
      <c r="M94" s="9"/>
      <c r="N94" s="9"/>
      <c r="O94" s="9"/>
      <c r="P94" s="9"/>
      <c r="Q94" s="9"/>
      <c r="R94" s="9"/>
    </row>
    <row r="95" spans="1:18" ht="15">
      <c r="A95" s="307"/>
      <c r="B95" s="300"/>
      <c r="C95" s="300"/>
      <c r="D95" s="300"/>
      <c r="E95" s="300"/>
      <c r="F95" s="300"/>
      <c r="G95" s="300"/>
      <c r="H95" s="300"/>
      <c r="I95" s="304"/>
      <c r="J95" s="62" t="s">
        <v>284</v>
      </c>
      <c r="K95" s="176">
        <v>182.114</v>
      </c>
      <c r="L95" s="177" t="s">
        <v>278</v>
      </c>
      <c r="M95" s="9"/>
      <c r="N95" s="9"/>
      <c r="O95" s="9"/>
      <c r="P95" s="9"/>
      <c r="Q95" s="9"/>
      <c r="R95" s="9"/>
    </row>
    <row r="96" spans="1:18" ht="15">
      <c r="A96" s="307"/>
      <c r="B96" s="300"/>
      <c r="C96" s="300"/>
      <c r="D96" s="300"/>
      <c r="E96" s="300"/>
      <c r="F96" s="300"/>
      <c r="G96" s="300"/>
      <c r="H96" s="300"/>
      <c r="I96" s="304"/>
      <c r="J96" s="62" t="s">
        <v>285</v>
      </c>
      <c r="K96" s="176">
        <v>169.109</v>
      </c>
      <c r="L96" s="177" t="s">
        <v>278</v>
      </c>
      <c r="M96" s="9"/>
      <c r="N96" s="9"/>
      <c r="O96" s="9"/>
      <c r="P96" s="9"/>
      <c r="Q96" s="9"/>
      <c r="R96" s="9"/>
    </row>
    <row r="97" spans="1:18" ht="15">
      <c r="A97" s="307"/>
      <c r="B97" s="300"/>
      <c r="C97" s="300"/>
      <c r="D97" s="300"/>
      <c r="E97" s="300"/>
      <c r="F97" s="300"/>
      <c r="G97" s="300"/>
      <c r="H97" s="300"/>
      <c r="I97" s="304"/>
      <c r="J97" s="62" t="s">
        <v>286</v>
      </c>
      <c r="K97" s="176">
        <v>199.911</v>
      </c>
      <c r="L97" s="177" t="s">
        <v>278</v>
      </c>
      <c r="M97" s="9"/>
      <c r="N97" s="9"/>
      <c r="O97" s="9"/>
      <c r="P97" s="9"/>
      <c r="Q97" s="9"/>
      <c r="R97" s="9"/>
    </row>
    <row r="98" spans="1:18" ht="15">
      <c r="A98" s="307"/>
      <c r="B98" s="300"/>
      <c r="C98" s="300"/>
      <c r="D98" s="300"/>
      <c r="E98" s="300"/>
      <c r="F98" s="300"/>
      <c r="G98" s="300"/>
      <c r="H98" s="300"/>
      <c r="I98" s="304"/>
      <c r="J98" s="62" t="s">
        <v>287</v>
      </c>
      <c r="K98" s="176">
        <v>210.97</v>
      </c>
      <c r="L98" s="177" t="s">
        <v>278</v>
      </c>
      <c r="M98" s="9"/>
      <c r="N98" s="9"/>
      <c r="O98" s="9"/>
      <c r="P98" s="9"/>
      <c r="Q98" s="9"/>
      <c r="R98" s="9"/>
    </row>
    <row r="99" spans="1:18" ht="15">
      <c r="A99" s="308"/>
      <c r="B99" s="301"/>
      <c r="C99" s="301"/>
      <c r="D99" s="301"/>
      <c r="E99" s="301"/>
      <c r="F99" s="301"/>
      <c r="G99" s="301"/>
      <c r="H99" s="301"/>
      <c r="I99" s="305"/>
      <c r="J99" s="27">
        <v>2019</v>
      </c>
      <c r="K99" s="176">
        <f>SUM(K87:K98)</f>
        <v>2382.7479999999996</v>
      </c>
      <c r="L99" s="177" t="s">
        <v>278</v>
      </c>
      <c r="M99" s="9"/>
      <c r="N99" s="9"/>
      <c r="O99" s="9"/>
      <c r="P99" s="9"/>
      <c r="Q99" s="9"/>
      <c r="R99" s="9"/>
    </row>
    <row r="100" spans="1:18" ht="15">
      <c r="A100" s="306">
        <v>8</v>
      </c>
      <c r="B100" s="300" t="s">
        <v>273</v>
      </c>
      <c r="C100" s="302" t="s">
        <v>35</v>
      </c>
      <c r="D100" s="302" t="s">
        <v>334</v>
      </c>
      <c r="E100" s="302" t="s">
        <v>271</v>
      </c>
      <c r="F100" s="302" t="s">
        <v>245</v>
      </c>
      <c r="G100" s="302" t="s">
        <v>274</v>
      </c>
      <c r="H100" s="302" t="s">
        <v>274</v>
      </c>
      <c r="I100" s="303"/>
      <c r="J100" s="62" t="s">
        <v>275</v>
      </c>
      <c r="K100" s="176">
        <f>260.861+347.258</f>
        <v>608.1189999999999</v>
      </c>
      <c r="L100" s="177" t="s">
        <v>278</v>
      </c>
      <c r="M100" s="9"/>
      <c r="N100" s="9"/>
      <c r="O100" s="9"/>
      <c r="P100" s="9"/>
      <c r="Q100" s="9"/>
      <c r="R100" s="9"/>
    </row>
    <row r="101" spans="1:18" ht="15">
      <c r="A101" s="307"/>
      <c r="B101" s="300"/>
      <c r="C101" s="300"/>
      <c r="D101" s="300"/>
      <c r="E101" s="300"/>
      <c r="F101" s="300"/>
      <c r="G101" s="300"/>
      <c r="H101" s="300"/>
      <c r="I101" s="304"/>
      <c r="J101" s="62" t="s">
        <v>276</v>
      </c>
      <c r="K101" s="176">
        <f>257.251+276.832</f>
        <v>534.083</v>
      </c>
      <c r="L101" s="177" t="s">
        <v>278</v>
      </c>
      <c r="M101" s="9"/>
      <c r="N101" s="9"/>
      <c r="O101" s="9"/>
      <c r="P101" s="9"/>
      <c r="Q101" s="9"/>
      <c r="R101" s="9"/>
    </row>
    <row r="102" spans="1:18" ht="15">
      <c r="A102" s="307"/>
      <c r="B102" s="300"/>
      <c r="C102" s="300"/>
      <c r="D102" s="300"/>
      <c r="E102" s="300"/>
      <c r="F102" s="300"/>
      <c r="G102" s="300"/>
      <c r="H102" s="300"/>
      <c r="I102" s="304"/>
      <c r="J102" s="62" t="s">
        <v>277</v>
      </c>
      <c r="K102" s="176">
        <f>328.776+274.66</f>
        <v>603.436</v>
      </c>
      <c r="L102" s="177" t="s">
        <v>278</v>
      </c>
      <c r="M102" s="9"/>
      <c r="N102" s="9"/>
      <c r="O102" s="9"/>
      <c r="P102" s="9"/>
      <c r="Q102" s="9"/>
      <c r="R102" s="9"/>
    </row>
    <row r="103" spans="1:18" ht="15">
      <c r="A103" s="307"/>
      <c r="B103" s="300"/>
      <c r="C103" s="300"/>
      <c r="D103" s="300"/>
      <c r="E103" s="300"/>
      <c r="F103" s="300"/>
      <c r="G103" s="300"/>
      <c r="H103" s="300"/>
      <c r="I103" s="304"/>
      <c r="J103" s="62" t="s">
        <v>279</v>
      </c>
      <c r="K103" s="176">
        <f>312.226+272.925</f>
        <v>585.1510000000001</v>
      </c>
      <c r="L103" s="177" t="s">
        <v>278</v>
      </c>
      <c r="M103" s="9"/>
      <c r="N103" s="9"/>
      <c r="O103" s="9"/>
      <c r="P103" s="9"/>
      <c r="Q103" s="9"/>
      <c r="R103" s="9"/>
    </row>
    <row r="104" spans="1:18" ht="15">
      <c r="A104" s="307"/>
      <c r="B104" s="300"/>
      <c r="C104" s="300"/>
      <c r="D104" s="300"/>
      <c r="E104" s="300"/>
      <c r="F104" s="300"/>
      <c r="G104" s="300"/>
      <c r="H104" s="300"/>
      <c r="I104" s="304"/>
      <c r="J104" s="62" t="s">
        <v>280</v>
      </c>
      <c r="K104" s="176">
        <f>345.447+258.896</f>
        <v>604.3430000000001</v>
      </c>
      <c r="L104" s="177" t="s">
        <v>278</v>
      </c>
      <c r="M104" s="9"/>
      <c r="N104" s="9"/>
      <c r="O104" s="9"/>
      <c r="P104" s="9"/>
      <c r="Q104" s="9"/>
      <c r="R104" s="9"/>
    </row>
    <row r="105" spans="1:18" ht="15">
      <c r="A105" s="307"/>
      <c r="B105" s="300"/>
      <c r="C105" s="300"/>
      <c r="D105" s="300"/>
      <c r="E105" s="300"/>
      <c r="F105" s="300"/>
      <c r="G105" s="300"/>
      <c r="H105" s="300"/>
      <c r="I105" s="304"/>
      <c r="J105" s="62" t="s">
        <v>281</v>
      </c>
      <c r="K105" s="176">
        <f>261.348+389.624</f>
        <v>650.972</v>
      </c>
      <c r="L105" s="177" t="s">
        <v>278</v>
      </c>
      <c r="M105" s="9"/>
      <c r="N105" s="9"/>
      <c r="O105" s="9"/>
      <c r="P105" s="9"/>
      <c r="Q105" s="9"/>
      <c r="R105" s="9"/>
    </row>
    <row r="106" spans="1:18" ht="15">
      <c r="A106" s="307"/>
      <c r="B106" s="300"/>
      <c r="C106" s="300"/>
      <c r="D106" s="300"/>
      <c r="E106" s="300"/>
      <c r="F106" s="300"/>
      <c r="G106" s="300"/>
      <c r="H106" s="300"/>
      <c r="I106" s="304"/>
      <c r="J106" s="62" t="s">
        <v>282</v>
      </c>
      <c r="K106" s="176">
        <f>256.181+423.663</f>
        <v>679.844</v>
      </c>
      <c r="L106" s="177" t="s">
        <v>278</v>
      </c>
      <c r="M106" s="9"/>
      <c r="N106" s="9"/>
      <c r="O106" s="9"/>
      <c r="P106" s="9"/>
      <c r="Q106" s="9"/>
      <c r="R106" s="9"/>
    </row>
    <row r="107" spans="1:18" ht="15">
      <c r="A107" s="307"/>
      <c r="B107" s="300"/>
      <c r="C107" s="300"/>
      <c r="D107" s="300"/>
      <c r="E107" s="300"/>
      <c r="F107" s="300"/>
      <c r="G107" s="300"/>
      <c r="H107" s="300"/>
      <c r="I107" s="304"/>
      <c r="J107" s="62" t="s">
        <v>283</v>
      </c>
      <c r="K107" s="176">
        <f>313.105+287.875</f>
        <v>600.98</v>
      </c>
      <c r="L107" s="177" t="s">
        <v>278</v>
      </c>
      <c r="M107" s="9"/>
      <c r="N107" s="9"/>
      <c r="O107" s="9"/>
      <c r="P107" s="9"/>
      <c r="Q107" s="9"/>
      <c r="R107" s="9"/>
    </row>
    <row r="108" spans="1:18" ht="15">
      <c r="A108" s="307"/>
      <c r="B108" s="300"/>
      <c r="C108" s="300"/>
      <c r="D108" s="300"/>
      <c r="E108" s="300"/>
      <c r="F108" s="300"/>
      <c r="G108" s="300"/>
      <c r="H108" s="300"/>
      <c r="I108" s="304"/>
      <c r="J108" s="62" t="s">
        <v>284</v>
      </c>
      <c r="K108" s="176">
        <f>112.347+544.68</f>
        <v>657.0269999999999</v>
      </c>
      <c r="L108" s="177" t="s">
        <v>278</v>
      </c>
      <c r="M108" s="9"/>
      <c r="N108" s="9"/>
      <c r="O108" s="9"/>
      <c r="P108" s="9"/>
      <c r="Q108" s="9"/>
      <c r="R108" s="9"/>
    </row>
    <row r="109" spans="1:18" ht="15">
      <c r="A109" s="307"/>
      <c r="B109" s="300"/>
      <c r="C109" s="300"/>
      <c r="D109" s="300"/>
      <c r="E109" s="300"/>
      <c r="F109" s="300"/>
      <c r="G109" s="300"/>
      <c r="H109" s="300"/>
      <c r="I109" s="304"/>
      <c r="J109" s="62" t="s">
        <v>285</v>
      </c>
      <c r="K109" s="176">
        <f>743.749</f>
        <v>743.749</v>
      </c>
      <c r="L109" s="177" t="s">
        <v>278</v>
      </c>
      <c r="M109" s="9"/>
      <c r="N109" s="9"/>
      <c r="O109" s="9"/>
      <c r="P109" s="9"/>
      <c r="Q109" s="9"/>
      <c r="R109" s="9"/>
    </row>
    <row r="110" spans="1:18" ht="15">
      <c r="A110" s="307"/>
      <c r="B110" s="300"/>
      <c r="C110" s="300"/>
      <c r="D110" s="300"/>
      <c r="E110" s="300"/>
      <c r="F110" s="300"/>
      <c r="G110" s="300"/>
      <c r="H110" s="300"/>
      <c r="I110" s="304"/>
      <c r="J110" s="62" t="s">
        <v>286</v>
      </c>
      <c r="K110" s="176">
        <f>241.536+374.326</f>
        <v>615.8620000000001</v>
      </c>
      <c r="L110" s="177" t="s">
        <v>278</v>
      </c>
      <c r="M110" s="9"/>
      <c r="N110" s="9"/>
      <c r="O110" s="9"/>
      <c r="P110" s="9"/>
      <c r="Q110" s="9"/>
      <c r="R110" s="9"/>
    </row>
    <row r="111" spans="1:18" ht="15">
      <c r="A111" s="307"/>
      <c r="B111" s="300"/>
      <c r="C111" s="300"/>
      <c r="D111" s="300"/>
      <c r="E111" s="300"/>
      <c r="F111" s="300"/>
      <c r="G111" s="300"/>
      <c r="H111" s="300"/>
      <c r="I111" s="304"/>
      <c r="J111" s="62" t="s">
        <v>287</v>
      </c>
      <c r="K111" s="176">
        <f>336.279+237.169</f>
        <v>573.448</v>
      </c>
      <c r="L111" s="177" t="s">
        <v>278</v>
      </c>
      <c r="M111" s="9"/>
      <c r="N111" s="9"/>
      <c r="O111" s="9"/>
      <c r="P111" s="9"/>
      <c r="Q111" s="9"/>
      <c r="R111" s="9"/>
    </row>
    <row r="112" spans="1:18" ht="15">
      <c r="A112" s="308"/>
      <c r="B112" s="301"/>
      <c r="C112" s="301"/>
      <c r="D112" s="301"/>
      <c r="E112" s="301"/>
      <c r="F112" s="301"/>
      <c r="G112" s="301"/>
      <c r="H112" s="301"/>
      <c r="I112" s="305"/>
      <c r="J112" s="27">
        <v>2019</v>
      </c>
      <c r="K112" s="176">
        <f>SUM(K100:K111)</f>
        <v>7457.014</v>
      </c>
      <c r="L112" s="177" t="s">
        <v>278</v>
      </c>
      <c r="M112" s="9"/>
      <c r="N112" s="9"/>
      <c r="O112" s="9"/>
      <c r="P112" s="9"/>
      <c r="Q112" s="9"/>
      <c r="R112" s="9"/>
    </row>
    <row r="113" spans="1:18" ht="56.25" customHeight="1">
      <c r="A113" s="175">
        <v>9</v>
      </c>
      <c r="B113" s="192" t="s">
        <v>336</v>
      </c>
      <c r="C113" s="106" t="s">
        <v>35</v>
      </c>
      <c r="D113" s="106" t="s">
        <v>332</v>
      </c>
      <c r="E113" s="106" t="s">
        <v>335</v>
      </c>
      <c r="F113" s="106" t="s">
        <v>245</v>
      </c>
      <c r="G113" s="106" t="s">
        <v>274</v>
      </c>
      <c r="H113" s="106" t="s">
        <v>274</v>
      </c>
      <c r="I113" s="174"/>
      <c r="J113" s="62" t="s">
        <v>453</v>
      </c>
      <c r="K113" s="193">
        <v>656574</v>
      </c>
      <c r="L113" s="177" t="s">
        <v>337</v>
      </c>
      <c r="M113" s="266"/>
      <c r="N113" s="9"/>
      <c r="O113" s="9"/>
      <c r="P113" s="9"/>
      <c r="Q113" s="9"/>
      <c r="R113" s="9"/>
    </row>
    <row r="114" spans="1:18" ht="15">
      <c r="A114" s="175">
        <v>10</v>
      </c>
      <c r="B114" s="106" t="s">
        <v>294</v>
      </c>
      <c r="C114" s="106" t="s">
        <v>35</v>
      </c>
      <c r="D114" s="106" t="s">
        <v>332</v>
      </c>
      <c r="E114" s="106" t="s">
        <v>335</v>
      </c>
      <c r="F114" s="106" t="s">
        <v>245</v>
      </c>
      <c r="G114" s="106" t="s">
        <v>274</v>
      </c>
      <c r="H114" s="106" t="s">
        <v>274</v>
      </c>
      <c r="I114" s="174"/>
      <c r="J114" s="62" t="s">
        <v>453</v>
      </c>
      <c r="K114" s="193">
        <v>271475</v>
      </c>
      <c r="L114" s="177" t="s">
        <v>337</v>
      </c>
      <c r="M114" s="9"/>
      <c r="N114" s="9"/>
      <c r="O114" s="9"/>
      <c r="P114" s="9"/>
      <c r="Q114" s="9"/>
      <c r="R114" s="9"/>
    </row>
    <row r="115" spans="1:18" ht="15">
      <c r="A115" s="168">
        <v>11</v>
      </c>
      <c r="B115" s="174" t="s">
        <v>295</v>
      </c>
      <c r="C115" s="74" t="s">
        <v>39</v>
      </c>
      <c r="D115" s="26" t="s">
        <v>332</v>
      </c>
      <c r="E115" s="74" t="s">
        <v>335</v>
      </c>
      <c r="F115" s="74" t="s">
        <v>245</v>
      </c>
      <c r="G115" s="106" t="s">
        <v>274</v>
      </c>
      <c r="H115" s="106" t="s">
        <v>274</v>
      </c>
      <c r="I115" s="26"/>
      <c r="J115" s="62" t="s">
        <v>453</v>
      </c>
      <c r="K115" s="193">
        <v>21467</v>
      </c>
      <c r="L115" s="177" t="s">
        <v>337</v>
      </c>
      <c r="M115" s="9"/>
      <c r="N115" s="9"/>
      <c r="O115" s="9"/>
      <c r="P115" s="9"/>
      <c r="Q115" s="9"/>
      <c r="R115" s="9"/>
    </row>
    <row r="116" spans="1:18" ht="15">
      <c r="A116" s="22"/>
      <c r="B116" s="9"/>
      <c r="C116" s="9"/>
      <c r="D116" s="9"/>
      <c r="E116" s="9"/>
      <c r="F116" s="9"/>
      <c r="G116" s="9"/>
      <c r="H116" s="9"/>
      <c r="I116" s="9"/>
      <c r="J116" s="27" t="s">
        <v>40</v>
      </c>
      <c r="K116" s="27" t="s">
        <v>37</v>
      </c>
      <c r="L116" s="28" t="s">
        <v>38</v>
      </c>
      <c r="M116" s="9"/>
      <c r="N116" s="9"/>
      <c r="O116" s="9"/>
      <c r="P116" s="9"/>
      <c r="Q116" s="9"/>
      <c r="R116" s="9"/>
    </row>
    <row r="117" spans="1:18" ht="15">
      <c r="A117" s="22"/>
      <c r="B117" s="9"/>
      <c r="C117" s="9"/>
      <c r="D117" s="9"/>
      <c r="E117" s="9"/>
      <c r="F117" s="9"/>
      <c r="G117" s="9"/>
      <c r="H117" s="9"/>
      <c r="I117" s="9"/>
      <c r="J117" s="27"/>
      <c r="K117" s="27"/>
      <c r="L117" s="28"/>
      <c r="M117" s="9"/>
      <c r="N117" s="9"/>
      <c r="O117" s="9"/>
      <c r="P117" s="9"/>
      <c r="Q117" s="9"/>
      <c r="R117" s="9"/>
    </row>
    <row r="118" spans="1:18" ht="15">
      <c r="A118" s="22"/>
      <c r="B118" s="9"/>
      <c r="C118" s="9"/>
      <c r="D118" s="9"/>
      <c r="E118" s="9"/>
      <c r="F118" s="9"/>
      <c r="G118" s="9"/>
      <c r="H118" s="9"/>
      <c r="I118" s="9"/>
      <c r="J118" s="27"/>
      <c r="K118" s="27"/>
      <c r="L118" s="28"/>
      <c r="M118" s="9"/>
      <c r="N118" s="9"/>
      <c r="O118" s="9"/>
      <c r="P118" s="9"/>
      <c r="Q118" s="9"/>
      <c r="R118" s="9"/>
    </row>
    <row r="119" spans="1:18" ht="15">
      <c r="A119" s="33" t="s">
        <v>41</v>
      </c>
      <c r="B119" s="9"/>
      <c r="C119" s="9"/>
      <c r="D119" s="9"/>
      <c r="E119" s="9"/>
      <c r="F119" s="9"/>
      <c r="G119" s="9"/>
      <c r="H119" s="9"/>
      <c r="I119" s="9"/>
      <c r="J119" s="34"/>
      <c r="K119" s="34"/>
      <c r="L119" s="34"/>
      <c r="M119" s="9"/>
      <c r="N119" s="9"/>
      <c r="O119" s="9"/>
      <c r="P119" s="9"/>
      <c r="Q119" s="9"/>
      <c r="R119" s="9"/>
    </row>
    <row r="120" spans="1:18" ht="15">
      <c r="A120" s="22" t="s">
        <v>42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5">
      <c r="A121" s="22" t="s">
        <v>43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5">
      <c r="A122" s="9" t="s">
        <v>44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5">
      <c r="A123" s="9" t="s">
        <v>45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5">
      <c r="A124" s="9" t="s">
        <v>46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5">
      <c r="A125" s="22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5" s="2" customFormat="1" ht="15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7"/>
      <c r="N126" s="37"/>
      <c r="O126" s="37"/>
    </row>
    <row r="127" spans="4:9" s="2" customFormat="1" ht="15">
      <c r="D127" s="38"/>
      <c r="E127" s="38"/>
      <c r="F127" s="38"/>
      <c r="G127" s="38"/>
      <c r="H127" s="38"/>
      <c r="I127" s="38"/>
    </row>
    <row r="128" spans="1:14" ht="15">
      <c r="A128" s="299" t="s">
        <v>47</v>
      </c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</row>
    <row r="129" spans="1:14" ht="15">
      <c r="A129" s="3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</row>
    <row r="130" spans="1:14" ht="12.75" customHeight="1">
      <c r="A130" s="294" t="s">
        <v>48</v>
      </c>
      <c r="B130" s="294"/>
      <c r="C130" s="294"/>
      <c r="D130" s="41" t="s">
        <v>243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</row>
    <row r="131" spans="1:14" ht="15">
      <c r="A131" s="42"/>
      <c r="B131" s="43"/>
      <c r="C131" s="43"/>
      <c r="D131" s="43"/>
      <c r="E131" s="40"/>
      <c r="F131" s="40"/>
      <c r="G131" s="40"/>
      <c r="H131" s="40"/>
      <c r="I131" s="40"/>
      <c r="J131" s="40"/>
      <c r="K131" s="40"/>
      <c r="L131" s="40"/>
      <c r="M131" s="40"/>
      <c r="N131" s="40"/>
    </row>
    <row r="133" spans="1:4" ht="30">
      <c r="A133" s="44" t="s">
        <v>49</v>
      </c>
      <c r="B133" s="45" t="s">
        <v>50</v>
      </c>
      <c r="C133" s="45" t="s">
        <v>51</v>
      </c>
      <c r="D133" s="46" t="s">
        <v>52</v>
      </c>
    </row>
    <row r="134" spans="1:4" ht="15">
      <c r="A134" s="47"/>
      <c r="B134" s="48"/>
      <c r="C134" s="48"/>
      <c r="D134" s="49"/>
    </row>
    <row r="135" spans="1:4" ht="15">
      <c r="A135" s="47"/>
      <c r="B135" s="48"/>
      <c r="C135" s="48"/>
      <c r="D135" s="49"/>
    </row>
    <row r="136" spans="1:4" ht="15">
      <c r="A136" s="47"/>
      <c r="B136" s="48"/>
      <c r="C136" s="48"/>
      <c r="D136" s="49"/>
    </row>
    <row r="137" spans="1:4" ht="15">
      <c r="A137" s="50"/>
      <c r="B137" s="50"/>
      <c r="C137" s="50"/>
      <c r="D137" s="50"/>
    </row>
    <row r="138" spans="1:4" ht="15">
      <c r="A138" s="9"/>
      <c r="B138" s="9"/>
      <c r="C138" s="9"/>
      <c r="D138" s="9"/>
    </row>
    <row r="139" spans="1:4" ht="15">
      <c r="A139" s="9"/>
      <c r="B139" s="9"/>
      <c r="C139" s="9"/>
      <c r="D139" s="9"/>
    </row>
    <row r="140" spans="1:16" ht="12.75" customHeight="1">
      <c r="A140" s="295" t="s">
        <v>53</v>
      </c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19"/>
      <c r="N140" s="19"/>
      <c r="O140" s="9"/>
      <c r="P140" s="9"/>
    </row>
    <row r="141" spans="1:16" ht="15">
      <c r="A141" s="295" t="s">
        <v>54</v>
      </c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19"/>
      <c r="N141" s="19"/>
      <c r="O141" s="9"/>
      <c r="P141" s="9"/>
    </row>
    <row r="142" spans="1:18" ht="15">
      <c r="A142" s="23" t="s">
        <v>25</v>
      </c>
      <c r="B142" s="24" t="s">
        <v>26</v>
      </c>
      <c r="C142" s="24" t="s">
        <v>27</v>
      </c>
      <c r="D142" s="24" t="s">
        <v>28</v>
      </c>
      <c r="E142" s="24" t="s">
        <v>29</v>
      </c>
      <c r="F142" s="24" t="s">
        <v>30</v>
      </c>
      <c r="G142" s="24" t="s">
        <v>31</v>
      </c>
      <c r="H142" s="24" t="s">
        <v>32</v>
      </c>
      <c r="I142" s="24" t="s">
        <v>33</v>
      </c>
      <c r="J142" s="296" t="s">
        <v>34</v>
      </c>
      <c r="K142" s="296"/>
      <c r="L142" s="296"/>
      <c r="M142" s="9"/>
      <c r="N142" s="9"/>
      <c r="O142" s="9"/>
      <c r="P142" s="9"/>
      <c r="Q142" s="9"/>
      <c r="R142" s="9"/>
    </row>
    <row r="143" spans="1:18" ht="15">
      <c r="A143" s="25">
        <v>1</v>
      </c>
      <c r="B143" s="26" t="s">
        <v>339</v>
      </c>
      <c r="C143" s="26" t="s">
        <v>35</v>
      </c>
      <c r="D143" s="26" t="s">
        <v>338</v>
      </c>
      <c r="E143" s="26" t="s">
        <v>35</v>
      </c>
      <c r="F143" s="26" t="s">
        <v>245</v>
      </c>
      <c r="G143" s="26" t="s">
        <v>274</v>
      </c>
      <c r="H143" s="26" t="s">
        <v>274</v>
      </c>
      <c r="I143" s="26"/>
      <c r="J143" s="27" t="s">
        <v>36</v>
      </c>
      <c r="K143" s="27" t="s">
        <v>37</v>
      </c>
      <c r="L143" s="28" t="s">
        <v>38</v>
      </c>
      <c r="M143" s="9"/>
      <c r="N143" s="9"/>
      <c r="O143" s="9"/>
      <c r="P143" s="9"/>
      <c r="Q143" s="9"/>
      <c r="R143" s="9"/>
    </row>
    <row r="144" spans="1:18" ht="15.75">
      <c r="A144" s="25"/>
      <c r="B144" s="26"/>
      <c r="C144" s="26"/>
      <c r="D144" s="26"/>
      <c r="E144" s="26"/>
      <c r="F144" s="26"/>
      <c r="G144" s="26"/>
      <c r="H144" s="26"/>
      <c r="I144" s="26"/>
      <c r="J144" s="195" t="s">
        <v>275</v>
      </c>
      <c r="K144" s="194">
        <v>1070.3</v>
      </c>
      <c r="L144" s="177" t="s">
        <v>278</v>
      </c>
      <c r="M144" s="9"/>
      <c r="N144" s="9"/>
      <c r="O144" s="9"/>
      <c r="P144" s="9"/>
      <c r="Q144" s="9"/>
      <c r="R144" s="9"/>
    </row>
    <row r="145" spans="1:18" ht="15.75">
      <c r="A145" s="25"/>
      <c r="B145" s="26"/>
      <c r="C145" s="26"/>
      <c r="D145" s="26"/>
      <c r="E145" s="26"/>
      <c r="F145" s="26"/>
      <c r="G145" s="26"/>
      <c r="H145" s="26"/>
      <c r="I145" s="26"/>
      <c r="J145" s="195" t="s">
        <v>276</v>
      </c>
      <c r="K145" s="194">
        <v>1173.2</v>
      </c>
      <c r="L145" s="177" t="s">
        <v>278</v>
      </c>
      <c r="M145" s="9"/>
      <c r="N145" s="9"/>
      <c r="O145" s="9"/>
      <c r="P145" s="9"/>
      <c r="Q145" s="9"/>
      <c r="R145" s="9"/>
    </row>
    <row r="146" spans="1:18" ht="15.75">
      <c r="A146" s="25"/>
      <c r="B146" s="26"/>
      <c r="C146" s="26"/>
      <c r="D146" s="26"/>
      <c r="E146" s="26"/>
      <c r="F146" s="26"/>
      <c r="G146" s="26"/>
      <c r="H146" s="26"/>
      <c r="I146" s="26"/>
      <c r="J146" s="195" t="s">
        <v>277</v>
      </c>
      <c r="K146" s="194">
        <v>1230.5</v>
      </c>
      <c r="L146" s="177" t="s">
        <v>278</v>
      </c>
      <c r="M146" s="9"/>
      <c r="N146" s="9"/>
      <c r="O146" s="9"/>
      <c r="P146" s="9"/>
      <c r="Q146" s="9"/>
      <c r="R146" s="9"/>
    </row>
    <row r="147" spans="1:18" ht="15.75">
      <c r="A147" s="25"/>
      <c r="B147" s="26"/>
      <c r="C147" s="26"/>
      <c r="D147" s="26"/>
      <c r="E147" s="26"/>
      <c r="F147" s="26"/>
      <c r="G147" s="26"/>
      <c r="H147" s="26"/>
      <c r="I147" s="26"/>
      <c r="J147" s="195" t="s">
        <v>279</v>
      </c>
      <c r="K147" s="194">
        <v>609</v>
      </c>
      <c r="L147" s="177" t="s">
        <v>278</v>
      </c>
      <c r="M147" s="9"/>
      <c r="N147" s="9"/>
      <c r="O147" s="9"/>
      <c r="P147" s="9"/>
      <c r="Q147" s="9"/>
      <c r="R147" s="9"/>
    </row>
    <row r="148" spans="1:18" ht="15.75">
      <c r="A148" s="25"/>
      <c r="B148" s="26"/>
      <c r="C148" s="26"/>
      <c r="D148" s="26"/>
      <c r="E148" s="26"/>
      <c r="F148" s="26"/>
      <c r="G148" s="26"/>
      <c r="H148" s="26"/>
      <c r="I148" s="26"/>
      <c r="J148" s="195" t="s">
        <v>280</v>
      </c>
      <c r="K148" s="194">
        <v>939.3000000000002</v>
      </c>
      <c r="L148" s="177" t="s">
        <v>278</v>
      </c>
      <c r="M148" s="9"/>
      <c r="N148" s="9"/>
      <c r="O148" s="9"/>
      <c r="P148" s="9"/>
      <c r="Q148" s="9"/>
      <c r="R148" s="9"/>
    </row>
    <row r="149" spans="1:18" ht="15.75">
      <c r="A149" s="25"/>
      <c r="B149" s="26"/>
      <c r="C149" s="26"/>
      <c r="D149" s="26"/>
      <c r="E149" s="26"/>
      <c r="F149" s="26"/>
      <c r="G149" s="26"/>
      <c r="H149" s="26"/>
      <c r="I149" s="26"/>
      <c r="J149" s="195" t="s">
        <v>281</v>
      </c>
      <c r="K149" s="194">
        <v>1192.5999999999995</v>
      </c>
      <c r="L149" s="177" t="s">
        <v>278</v>
      </c>
      <c r="M149" s="9"/>
      <c r="N149" s="9"/>
      <c r="O149" s="9"/>
      <c r="P149" s="9"/>
      <c r="Q149" s="9"/>
      <c r="R149" s="9"/>
    </row>
    <row r="150" spans="1:18" ht="15.75">
      <c r="A150" s="25"/>
      <c r="B150" s="26"/>
      <c r="C150" s="26"/>
      <c r="D150" s="26"/>
      <c r="E150" s="26"/>
      <c r="F150" s="26"/>
      <c r="G150" s="26"/>
      <c r="H150" s="26"/>
      <c r="I150" s="26"/>
      <c r="J150" s="195" t="s">
        <v>282</v>
      </c>
      <c r="K150" s="194">
        <v>1328.5</v>
      </c>
      <c r="L150" s="177" t="s">
        <v>278</v>
      </c>
      <c r="M150" s="9"/>
      <c r="N150" s="9"/>
      <c r="O150" s="9"/>
      <c r="P150" s="9"/>
      <c r="Q150" s="9"/>
      <c r="R150" s="9"/>
    </row>
    <row r="151" spans="1:18" ht="15.75">
      <c r="A151" s="25"/>
      <c r="B151" s="26"/>
      <c r="C151" s="26"/>
      <c r="D151" s="26"/>
      <c r="E151" s="26"/>
      <c r="F151" s="26"/>
      <c r="G151" s="26"/>
      <c r="H151" s="26"/>
      <c r="I151" s="26"/>
      <c r="J151" s="195" t="s">
        <v>283</v>
      </c>
      <c r="K151" s="194">
        <v>1382.300000000001</v>
      </c>
      <c r="L151" s="177" t="s">
        <v>278</v>
      </c>
      <c r="M151" s="9"/>
      <c r="N151" s="9"/>
      <c r="O151" s="9"/>
      <c r="P151" s="9"/>
      <c r="Q151" s="9"/>
      <c r="R151" s="9"/>
    </row>
    <row r="152" spans="1:18" ht="15.75">
      <c r="A152" s="25"/>
      <c r="B152" s="26"/>
      <c r="C152" s="26"/>
      <c r="D152" s="26"/>
      <c r="E152" s="26"/>
      <c r="F152" s="26"/>
      <c r="G152" s="26"/>
      <c r="H152" s="26"/>
      <c r="I152" s="26"/>
      <c r="J152" s="195" t="s">
        <v>284</v>
      </c>
      <c r="K152" s="194">
        <v>1258.7999999999993</v>
      </c>
      <c r="L152" s="177" t="s">
        <v>278</v>
      </c>
      <c r="M152" s="9"/>
      <c r="N152" s="9"/>
      <c r="O152" s="9"/>
      <c r="P152" s="9"/>
      <c r="Q152" s="9"/>
      <c r="R152" s="9"/>
    </row>
    <row r="153" spans="1:18" ht="15.75">
      <c r="A153" s="25"/>
      <c r="B153" s="26"/>
      <c r="C153" s="26"/>
      <c r="D153" s="26"/>
      <c r="E153" s="26"/>
      <c r="F153" s="26"/>
      <c r="G153" s="26"/>
      <c r="H153" s="26"/>
      <c r="I153" s="26"/>
      <c r="J153" s="195" t="s">
        <v>285</v>
      </c>
      <c r="K153" s="194">
        <v>1389.7999999999993</v>
      </c>
      <c r="L153" s="177" t="s">
        <v>278</v>
      </c>
      <c r="M153" s="9"/>
      <c r="N153" s="9"/>
      <c r="O153" s="9"/>
      <c r="P153" s="9"/>
      <c r="Q153" s="9"/>
      <c r="R153" s="9"/>
    </row>
    <row r="154" spans="1:18" ht="15.75">
      <c r="A154" s="25"/>
      <c r="B154" s="26"/>
      <c r="C154" s="26"/>
      <c r="D154" s="26"/>
      <c r="E154" s="26"/>
      <c r="F154" s="26"/>
      <c r="G154" s="26"/>
      <c r="H154" s="26"/>
      <c r="I154" s="26"/>
      <c r="J154" s="195" t="s">
        <v>286</v>
      </c>
      <c r="K154" s="194">
        <v>741.2000000000007</v>
      </c>
      <c r="L154" s="177" t="s">
        <v>278</v>
      </c>
      <c r="M154" s="9"/>
      <c r="N154" s="9"/>
      <c r="O154" s="9"/>
      <c r="P154" s="9"/>
      <c r="Q154" s="9"/>
      <c r="R154" s="9"/>
    </row>
    <row r="155" spans="1:18" ht="16.5" thickBot="1">
      <c r="A155" s="30"/>
      <c r="B155" s="31"/>
      <c r="C155" s="31"/>
      <c r="D155" s="31"/>
      <c r="E155" s="31"/>
      <c r="F155" s="31"/>
      <c r="G155" s="31"/>
      <c r="H155" s="31"/>
      <c r="I155" s="31"/>
      <c r="J155" s="195" t="s">
        <v>287</v>
      </c>
      <c r="K155" s="194">
        <v>1225.3999999999996</v>
      </c>
      <c r="L155" s="177" t="s">
        <v>278</v>
      </c>
      <c r="M155" s="9"/>
      <c r="N155" s="9"/>
      <c r="O155" s="9"/>
      <c r="P155" s="9"/>
      <c r="Q155" s="9"/>
      <c r="R155" s="9"/>
    </row>
    <row r="156" spans="1:18" ht="15">
      <c r="A156" s="22"/>
      <c r="B156" s="9"/>
      <c r="C156" s="9"/>
      <c r="D156" s="9"/>
      <c r="E156" s="9"/>
      <c r="F156" s="9"/>
      <c r="G156" s="9"/>
      <c r="H156" s="9"/>
      <c r="I156" s="9"/>
      <c r="J156" s="27" t="s">
        <v>40</v>
      </c>
      <c r="K156" s="27" t="s">
        <v>37</v>
      </c>
      <c r="L156" s="28" t="s">
        <v>38</v>
      </c>
      <c r="M156" s="9"/>
      <c r="N156" s="9"/>
      <c r="O156" s="9"/>
      <c r="P156" s="9"/>
      <c r="Q156" s="9"/>
      <c r="R156" s="9"/>
    </row>
    <row r="157" spans="1:18" ht="15">
      <c r="A157" s="22"/>
      <c r="B157" s="9"/>
      <c r="C157" s="9"/>
      <c r="D157" s="9"/>
      <c r="E157" s="9"/>
      <c r="F157" s="9"/>
      <c r="G157" s="9"/>
      <c r="H157" s="9"/>
      <c r="I157" s="9"/>
      <c r="J157" s="62">
        <v>2019</v>
      </c>
      <c r="K157" s="193">
        <v>13540.9</v>
      </c>
      <c r="L157" s="177" t="s">
        <v>278</v>
      </c>
      <c r="M157" s="9"/>
      <c r="N157" s="9"/>
      <c r="O157" s="9"/>
      <c r="P157" s="9"/>
      <c r="Q157" s="9"/>
      <c r="R157" s="9"/>
    </row>
    <row r="158" spans="1:18" ht="15">
      <c r="A158" s="33" t="s">
        <v>41</v>
      </c>
      <c r="B158" s="9"/>
      <c r="C158" s="9"/>
      <c r="D158" s="9"/>
      <c r="E158" s="9"/>
      <c r="F158" s="9"/>
      <c r="G158" s="9"/>
      <c r="H158" s="9"/>
      <c r="I158" s="9"/>
      <c r="J158" s="66"/>
      <c r="K158" s="66"/>
      <c r="L158" s="66"/>
      <c r="M158" s="9"/>
      <c r="N158" s="9"/>
      <c r="O158" s="9"/>
      <c r="P158" s="9"/>
      <c r="Q158" s="9"/>
      <c r="R158" s="9"/>
    </row>
    <row r="159" spans="1:18" ht="15">
      <c r="A159" s="22" t="s">
        <v>42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5">
      <c r="A160" s="22" t="s">
        <v>43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5">
      <c r="A161" s="9" t="s">
        <v>44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5">
      <c r="A162" s="9" t="s">
        <v>45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5">
      <c r="A163" s="9" t="s">
        <v>46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5">
      <c r="A164" s="22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5" s="2" customFormat="1" ht="15">
      <c r="A165" s="35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7"/>
      <c r="N165" s="37"/>
      <c r="O165" s="37"/>
    </row>
    <row r="166" spans="4:9" s="2" customFormat="1" ht="15">
      <c r="D166" s="38"/>
      <c r="E166" s="38"/>
      <c r="F166" s="38"/>
      <c r="G166" s="38"/>
      <c r="H166" s="38"/>
      <c r="I166" s="38"/>
    </row>
    <row r="167" spans="1:14" ht="15">
      <c r="A167" s="297" t="s">
        <v>55</v>
      </c>
      <c r="B167" s="297"/>
      <c r="C167" s="297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97"/>
    </row>
    <row r="168" spans="1:14" ht="15">
      <c r="A168" s="3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</row>
    <row r="169" spans="1:14" ht="12.75" customHeight="1">
      <c r="A169" s="294" t="s">
        <v>56</v>
      </c>
      <c r="B169" s="294"/>
      <c r="C169" s="294"/>
      <c r="D169" s="41" t="s">
        <v>243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</row>
    <row r="170" spans="1:14" ht="15">
      <c r="A170" s="42"/>
      <c r="B170" s="43"/>
      <c r="C170" s="43"/>
      <c r="D170" s="43"/>
      <c r="E170" s="40"/>
      <c r="F170" s="40"/>
      <c r="G170" s="40"/>
      <c r="H170" s="40"/>
      <c r="I170" s="40"/>
      <c r="J170" s="40"/>
      <c r="K170" s="40"/>
      <c r="L170" s="40"/>
      <c r="M170" s="40"/>
      <c r="N170" s="40"/>
    </row>
    <row r="171" ht="15">
      <c r="A171" s="52"/>
    </row>
    <row r="172" spans="1:4" ht="30">
      <c r="A172" s="44" t="s">
        <v>49</v>
      </c>
      <c r="B172" s="45" t="s">
        <v>50</v>
      </c>
      <c r="C172" s="45" t="s">
        <v>57</v>
      </c>
      <c r="D172" s="46" t="s">
        <v>52</v>
      </c>
    </row>
    <row r="173" spans="1:4" ht="15">
      <c r="A173" s="53"/>
      <c r="B173" s="54"/>
      <c r="C173" s="54"/>
      <c r="D173" s="55"/>
    </row>
    <row r="174" spans="1:4" ht="15">
      <c r="A174" s="25"/>
      <c r="B174" s="26"/>
      <c r="C174" s="26"/>
      <c r="D174" s="29"/>
    </row>
    <row r="175" spans="1:4" ht="15">
      <c r="A175" s="30"/>
      <c r="B175" s="31"/>
      <c r="C175" s="31"/>
      <c r="D175" s="32"/>
    </row>
    <row r="178" spans="1:3" ht="15">
      <c r="A178" s="2"/>
      <c r="B178" s="2"/>
      <c r="C178" s="2"/>
    </row>
    <row r="179" spans="1:3" ht="15">
      <c r="A179" s="2"/>
      <c r="B179" s="2"/>
      <c r="C179" s="2"/>
    </row>
  </sheetData>
  <sheetProtection password="C75F" sheet="1" selectLockedCells="1" selectUnlockedCells="1"/>
  <mergeCells count="84">
    <mergeCell ref="H100:H112"/>
    <mergeCell ref="I100:I112"/>
    <mergeCell ref="G87:G99"/>
    <mergeCell ref="H87:H99"/>
    <mergeCell ref="I87:I99"/>
    <mergeCell ref="A100:A112"/>
    <mergeCell ref="B100:B112"/>
    <mergeCell ref="C100:C112"/>
    <mergeCell ref="D100:D112"/>
    <mergeCell ref="E100:E112"/>
    <mergeCell ref="F100:F112"/>
    <mergeCell ref="G100:G112"/>
    <mergeCell ref="A87:A99"/>
    <mergeCell ref="B87:B99"/>
    <mergeCell ref="C87:C99"/>
    <mergeCell ref="D87:D99"/>
    <mergeCell ref="E87:E99"/>
    <mergeCell ref="F87:F99"/>
    <mergeCell ref="I61:I73"/>
    <mergeCell ref="A74:A86"/>
    <mergeCell ref="B74:B86"/>
    <mergeCell ref="C74:C86"/>
    <mergeCell ref="D74:D86"/>
    <mergeCell ref="E74:E86"/>
    <mergeCell ref="F74:F86"/>
    <mergeCell ref="G74:G86"/>
    <mergeCell ref="H74:H86"/>
    <mergeCell ref="I74:I86"/>
    <mergeCell ref="H48:H60"/>
    <mergeCell ref="I48:I60"/>
    <mergeCell ref="A61:A73"/>
    <mergeCell ref="B61:B73"/>
    <mergeCell ref="C61:C73"/>
    <mergeCell ref="D61:D73"/>
    <mergeCell ref="E61:E73"/>
    <mergeCell ref="F61:F73"/>
    <mergeCell ref="G61:G73"/>
    <mergeCell ref="H61:H73"/>
    <mergeCell ref="G35:G47"/>
    <mergeCell ref="H35:H47"/>
    <mergeCell ref="I35:I47"/>
    <mergeCell ref="A48:A60"/>
    <mergeCell ref="B48:B60"/>
    <mergeCell ref="C48:C60"/>
    <mergeCell ref="D48:D60"/>
    <mergeCell ref="E48:E60"/>
    <mergeCell ref="F48:F60"/>
    <mergeCell ref="G48:G60"/>
    <mergeCell ref="F22:F34"/>
    <mergeCell ref="G22:G34"/>
    <mergeCell ref="H22:H34"/>
    <mergeCell ref="I22:I34"/>
    <mergeCell ref="A35:A47"/>
    <mergeCell ref="B35:B47"/>
    <mergeCell ref="C35:C47"/>
    <mergeCell ref="D35:D47"/>
    <mergeCell ref="E35:E47"/>
    <mergeCell ref="F35:F47"/>
    <mergeCell ref="F9:F21"/>
    <mergeCell ref="H9:H21"/>
    <mergeCell ref="G9:G21"/>
    <mergeCell ref="I9:I21"/>
    <mergeCell ref="A9:A21"/>
    <mergeCell ref="A22:A34"/>
    <mergeCell ref="B22:B34"/>
    <mergeCell ref="C22:C34"/>
    <mergeCell ref="D22:D34"/>
    <mergeCell ref="E22:E34"/>
    <mergeCell ref="A1:L1"/>
    <mergeCell ref="A3:L3"/>
    <mergeCell ref="A4:L4"/>
    <mergeCell ref="A6:L6"/>
    <mergeCell ref="J7:L7"/>
    <mergeCell ref="A128:N128"/>
    <mergeCell ref="B9:B21"/>
    <mergeCell ref="C9:C21"/>
    <mergeCell ref="D9:D21"/>
    <mergeCell ref="E9:E21"/>
    <mergeCell ref="A130:C130"/>
    <mergeCell ref="A140:L140"/>
    <mergeCell ref="A141:L141"/>
    <mergeCell ref="J142:L142"/>
    <mergeCell ref="A167:N167"/>
    <mergeCell ref="A169:C169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zoomScale="95" zoomScaleNormal="95" zoomScalePageLayoutView="0" workbookViewId="0" topLeftCell="A16">
      <selection activeCell="Q66" sqref="Q66"/>
    </sheetView>
  </sheetViews>
  <sheetFormatPr defaultColWidth="9.140625" defaultRowHeight="12.75"/>
  <cols>
    <col min="1" max="1" width="21.140625" style="1" customWidth="1"/>
    <col min="2" max="2" width="18.57421875" style="1" customWidth="1"/>
    <col min="3" max="3" width="19.140625" style="1" customWidth="1"/>
    <col min="4" max="4" width="21.140625" style="1" customWidth="1"/>
    <col min="5" max="5" width="17.140625" style="1" customWidth="1"/>
    <col min="6" max="6" width="21.28125" style="1" customWidth="1"/>
    <col min="7" max="7" width="22.421875" style="1" customWidth="1"/>
    <col min="8" max="8" width="12.28125" style="1" customWidth="1"/>
    <col min="9" max="9" width="16.140625" style="1" customWidth="1"/>
    <col min="10" max="10" width="12.421875" style="1" customWidth="1"/>
    <col min="11" max="11" width="16.140625" style="1" customWidth="1"/>
    <col min="12" max="12" width="13.00390625" style="1" customWidth="1"/>
    <col min="13" max="13" width="16.28125" style="1" customWidth="1"/>
    <col min="14" max="14" width="12.28125" style="1" customWidth="1"/>
    <col min="15" max="15" width="15.140625" style="1" customWidth="1"/>
    <col min="16" max="16" width="11.00390625" style="1" customWidth="1"/>
    <col min="17" max="17" width="13.7109375" style="1" customWidth="1"/>
    <col min="18" max="18" width="13.57421875" style="1" customWidth="1"/>
    <col min="19" max="19" width="15.140625" style="1" customWidth="1"/>
    <col min="20" max="20" width="11.421875" style="1" customWidth="1"/>
    <col min="21" max="21" width="17.57421875" style="1" customWidth="1"/>
    <col min="22" max="22" width="11.57421875" style="1" customWidth="1"/>
    <col min="23" max="23" width="15.140625" style="1" customWidth="1"/>
    <col min="24" max="24" width="10.28125" style="1" customWidth="1"/>
    <col min="25" max="25" width="14.28125" style="1" customWidth="1"/>
    <col min="26" max="26" width="9.7109375" style="1" customWidth="1"/>
    <col min="27" max="27" width="16.140625" style="1" customWidth="1"/>
    <col min="28" max="28" width="13.140625" style="1" customWidth="1"/>
    <col min="29" max="29" width="15.28125" style="1" customWidth="1"/>
    <col min="30" max="30" width="21.140625" style="1" customWidth="1"/>
    <col min="31" max="31" width="38.28125" style="1" customWidth="1"/>
    <col min="32" max="32" width="38.140625" style="1" customWidth="1"/>
    <col min="33" max="16384" width="9.140625" style="1" customWidth="1"/>
  </cols>
  <sheetData>
    <row r="1" spans="1:29" s="21" customFormat="1" ht="15">
      <c r="A1" s="295" t="s">
        <v>21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56"/>
      <c r="N1" s="56"/>
      <c r="O1" s="56"/>
      <c r="P1" s="20"/>
      <c r="Q1" s="20"/>
      <c r="R1" s="9"/>
      <c r="V1" s="20"/>
      <c r="W1" s="20"/>
      <c r="X1" s="20"/>
      <c r="Y1" s="20"/>
      <c r="Z1" s="20"/>
      <c r="AA1" s="9"/>
      <c r="AB1" s="9"/>
      <c r="AC1" s="9"/>
    </row>
    <row r="2" spans="1:29" ht="15">
      <c r="A2" s="2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AB2" s="9"/>
      <c r="AC2" s="9"/>
    </row>
    <row r="3" spans="1:29" s="21" customFormat="1" ht="15">
      <c r="A3" s="295" t="s">
        <v>58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56"/>
      <c r="N3" s="56"/>
      <c r="O3" s="56"/>
      <c r="P3" s="20"/>
      <c r="Q3" s="20"/>
      <c r="R3" s="9"/>
      <c r="V3" s="20"/>
      <c r="W3" s="20"/>
      <c r="X3" s="20"/>
      <c r="Y3" s="20"/>
      <c r="AB3" s="9"/>
      <c r="AC3" s="9"/>
    </row>
    <row r="4" spans="1:34" ht="12.75" customHeight="1">
      <c r="A4" s="295" t="s">
        <v>59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56"/>
      <c r="N4" s="56"/>
      <c r="O4" s="56"/>
      <c r="P4" s="9"/>
      <c r="Q4" s="9"/>
      <c r="R4" s="9"/>
      <c r="U4" s="9"/>
      <c r="V4" s="9"/>
      <c r="W4" s="9"/>
      <c r="X4" s="9"/>
      <c r="Y4" s="9"/>
      <c r="AB4" s="9"/>
      <c r="AC4" s="9"/>
      <c r="AH4" s="9"/>
    </row>
    <row r="5" spans="1:34" ht="39.75" customHeight="1">
      <c r="A5" s="39"/>
      <c r="B5" s="309" t="s">
        <v>60</v>
      </c>
      <c r="C5" s="309"/>
      <c r="D5" s="309" t="s">
        <v>61</v>
      </c>
      <c r="E5" s="309"/>
      <c r="F5" s="309" t="s">
        <v>340</v>
      </c>
      <c r="G5" s="309"/>
      <c r="H5" s="309" t="s">
        <v>62</v>
      </c>
      <c r="I5" s="309"/>
      <c r="J5" s="309" t="s">
        <v>63</v>
      </c>
      <c r="K5" s="309"/>
      <c r="L5" s="309" t="s">
        <v>64</v>
      </c>
      <c r="M5" s="309"/>
      <c r="N5" s="309" t="s">
        <v>65</v>
      </c>
      <c r="O5" s="309"/>
      <c r="P5" s="309" t="s">
        <v>66</v>
      </c>
      <c r="Q5" s="309"/>
      <c r="R5" s="309" t="s">
        <v>67</v>
      </c>
      <c r="S5" s="309"/>
      <c r="T5" s="309" t="s">
        <v>68</v>
      </c>
      <c r="U5" s="309"/>
      <c r="V5" s="309" t="s">
        <v>69</v>
      </c>
      <c r="W5" s="309"/>
      <c r="X5" s="309" t="s">
        <v>70</v>
      </c>
      <c r="Y5" s="309"/>
      <c r="Z5" s="309" t="s">
        <v>71</v>
      </c>
      <c r="AA5" s="309"/>
      <c r="AB5" s="309" t="s">
        <v>72</v>
      </c>
      <c r="AC5" s="309"/>
      <c r="AH5" s="9"/>
    </row>
    <row r="6" spans="1:34" ht="45">
      <c r="A6" s="39" t="s">
        <v>73</v>
      </c>
      <c r="B6" s="57" t="s">
        <v>74</v>
      </c>
      <c r="C6" s="57" t="s">
        <v>75</v>
      </c>
      <c r="D6" s="57" t="s">
        <v>74</v>
      </c>
      <c r="E6" s="57" t="s">
        <v>75</v>
      </c>
      <c r="F6" s="57" t="s">
        <v>74</v>
      </c>
      <c r="G6" s="57" t="s">
        <v>75</v>
      </c>
      <c r="H6" s="57" t="s">
        <v>74</v>
      </c>
      <c r="I6" s="57" t="s">
        <v>75</v>
      </c>
      <c r="J6" s="57" t="s">
        <v>74</v>
      </c>
      <c r="K6" s="57" t="s">
        <v>75</v>
      </c>
      <c r="L6" s="57" t="s">
        <v>74</v>
      </c>
      <c r="M6" s="57" t="s">
        <v>75</v>
      </c>
      <c r="N6" s="57" t="s">
        <v>74</v>
      </c>
      <c r="O6" s="57" t="s">
        <v>75</v>
      </c>
      <c r="P6" s="57" t="s">
        <v>74</v>
      </c>
      <c r="Q6" s="57" t="s">
        <v>75</v>
      </c>
      <c r="R6" s="57" t="s">
        <v>74</v>
      </c>
      <c r="S6" s="57" t="s">
        <v>75</v>
      </c>
      <c r="T6" s="57" t="s">
        <v>74</v>
      </c>
      <c r="U6" s="57" t="s">
        <v>75</v>
      </c>
      <c r="V6" s="57" t="s">
        <v>74</v>
      </c>
      <c r="W6" s="57" t="s">
        <v>75</v>
      </c>
      <c r="X6" s="57" t="s">
        <v>74</v>
      </c>
      <c r="Y6" s="57" t="s">
        <v>75</v>
      </c>
      <c r="Z6" s="57" t="s">
        <v>74</v>
      </c>
      <c r="AA6" s="57" t="s">
        <v>75</v>
      </c>
      <c r="AB6" s="57" t="s">
        <v>74</v>
      </c>
      <c r="AC6" s="57" t="s">
        <v>75</v>
      </c>
      <c r="AH6" s="9"/>
    </row>
    <row r="7" spans="1:34" ht="15">
      <c r="A7" s="58" t="s">
        <v>76</v>
      </c>
      <c r="B7" s="262">
        <v>8738</v>
      </c>
      <c r="C7" s="193">
        <v>0</v>
      </c>
      <c r="D7" s="193">
        <v>9523</v>
      </c>
      <c r="E7" s="193">
        <v>0</v>
      </c>
      <c r="F7" s="193">
        <v>9586</v>
      </c>
      <c r="G7" s="193">
        <v>0</v>
      </c>
      <c r="H7" s="193">
        <v>6076</v>
      </c>
      <c r="I7" s="193">
        <v>0</v>
      </c>
      <c r="J7" s="193">
        <v>8553</v>
      </c>
      <c r="K7" s="193">
        <v>0</v>
      </c>
      <c r="L7" s="193">
        <v>9321</v>
      </c>
      <c r="M7" s="193">
        <v>0</v>
      </c>
      <c r="N7" s="193">
        <v>10995</v>
      </c>
      <c r="O7" s="193">
        <v>0</v>
      </c>
      <c r="P7" s="262">
        <v>7689</v>
      </c>
      <c r="Q7" s="193">
        <v>0</v>
      </c>
      <c r="R7" s="262">
        <v>7714</v>
      </c>
      <c r="S7" s="193">
        <v>0</v>
      </c>
      <c r="T7" s="262">
        <v>7000</v>
      </c>
      <c r="U7" s="193">
        <v>0</v>
      </c>
      <c r="V7" s="262">
        <v>4351</v>
      </c>
      <c r="W7" s="193">
        <v>0</v>
      </c>
      <c r="X7" s="262">
        <v>6154</v>
      </c>
      <c r="Y7" s="193">
        <v>0</v>
      </c>
      <c r="Z7" s="262">
        <v>95700</v>
      </c>
      <c r="AA7" s="62">
        <v>0</v>
      </c>
      <c r="AB7" s="196">
        <f>Z7/365</f>
        <v>262.1917808219178</v>
      </c>
      <c r="AC7" s="62">
        <v>0</v>
      </c>
      <c r="AH7" s="9"/>
    </row>
    <row r="8" spans="1:34" ht="15">
      <c r="A8" s="58" t="s">
        <v>77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H8" s="9"/>
    </row>
    <row r="9" spans="1:34" ht="15">
      <c r="A9" s="58" t="s">
        <v>78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H9" s="9"/>
    </row>
    <row r="10" spans="1:34" ht="15">
      <c r="A10" s="58" t="s">
        <v>79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H10" s="9"/>
    </row>
    <row r="11" spans="1:34" ht="15">
      <c r="A11" s="58" t="s">
        <v>80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H11" s="9"/>
    </row>
    <row r="12" spans="1:34" ht="15">
      <c r="A12" s="58" t="s">
        <v>81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H12" s="9"/>
    </row>
    <row r="13" spans="2:34" ht="15">
      <c r="B13" s="56"/>
      <c r="C13" s="56"/>
      <c r="D13" s="56"/>
      <c r="E13" s="56"/>
      <c r="F13" s="56"/>
      <c r="G13" s="56"/>
      <c r="H13" s="56"/>
      <c r="J13" s="56"/>
      <c r="K13" s="56"/>
      <c r="L13" s="56"/>
      <c r="M13" s="56"/>
      <c r="N13" s="56"/>
      <c r="O13" s="56"/>
      <c r="P13" s="9"/>
      <c r="Q13" s="9"/>
      <c r="R13" s="9"/>
      <c r="U13" s="9"/>
      <c r="V13" s="9"/>
      <c r="W13" s="9"/>
      <c r="X13" s="9"/>
      <c r="Y13" s="9"/>
      <c r="AB13" s="9"/>
      <c r="AC13" s="9"/>
      <c r="AH13" s="9"/>
    </row>
    <row r="14" spans="1:34" ht="15">
      <c r="A14" s="1" t="s">
        <v>82</v>
      </c>
      <c r="B14" s="56"/>
      <c r="C14" s="56"/>
      <c r="D14" s="56"/>
      <c r="E14" s="56"/>
      <c r="F14" s="56"/>
      <c r="G14" s="56"/>
      <c r="H14" s="56"/>
      <c r="J14" s="56"/>
      <c r="K14" s="56"/>
      <c r="L14" s="56"/>
      <c r="M14" s="56"/>
      <c r="N14" s="56"/>
      <c r="O14" s="56"/>
      <c r="P14" s="9"/>
      <c r="Q14" s="9"/>
      <c r="R14" s="9"/>
      <c r="U14" s="9"/>
      <c r="V14" s="9"/>
      <c r="W14" s="9"/>
      <c r="X14" s="9"/>
      <c r="Y14" s="9"/>
      <c r="AB14" s="9"/>
      <c r="AC14" s="9"/>
      <c r="AH14" s="9"/>
    </row>
    <row r="15" spans="2:34" ht="15">
      <c r="B15" s="56"/>
      <c r="C15" s="56"/>
      <c r="D15" s="56"/>
      <c r="E15" s="56"/>
      <c r="F15" s="56"/>
      <c r="G15" s="56"/>
      <c r="H15" s="56"/>
      <c r="J15" s="56"/>
      <c r="K15" s="56"/>
      <c r="L15" s="56"/>
      <c r="M15" s="56"/>
      <c r="N15" s="56"/>
      <c r="O15" s="56"/>
      <c r="P15" s="9"/>
      <c r="Q15" s="9"/>
      <c r="R15" s="9"/>
      <c r="U15" s="9"/>
      <c r="V15" s="9"/>
      <c r="W15" s="9"/>
      <c r="X15" s="9"/>
      <c r="Y15" s="9"/>
      <c r="AB15" s="9"/>
      <c r="AC15" s="9"/>
      <c r="AH15" s="9"/>
    </row>
    <row r="16" spans="2:34" ht="15">
      <c r="B16" s="56"/>
      <c r="C16" s="56"/>
      <c r="D16" s="56"/>
      <c r="E16" s="56"/>
      <c r="F16" s="56"/>
      <c r="G16" s="56"/>
      <c r="H16" s="56"/>
      <c r="J16" s="56"/>
      <c r="K16" s="56"/>
      <c r="L16" s="56"/>
      <c r="M16" s="56"/>
      <c r="N16" s="56"/>
      <c r="O16" s="56"/>
      <c r="P16" s="9"/>
      <c r="Q16" s="9"/>
      <c r="R16" s="9"/>
      <c r="U16" s="9"/>
      <c r="V16" s="9"/>
      <c r="W16" s="9"/>
      <c r="X16" s="9"/>
      <c r="Y16" s="9"/>
      <c r="AB16" s="9"/>
      <c r="AC16" s="9"/>
      <c r="AH16" s="9"/>
    </row>
    <row r="17" spans="1:34" ht="15">
      <c r="A17" s="295" t="s">
        <v>83</v>
      </c>
      <c r="B17" s="295"/>
      <c r="C17" s="295"/>
      <c r="D17" s="295"/>
      <c r="E17" s="295"/>
      <c r="F17" s="295"/>
      <c r="G17" s="295"/>
      <c r="H17" s="295"/>
      <c r="I17" s="295"/>
      <c r="J17" s="56"/>
      <c r="K17" s="56"/>
      <c r="L17" s="56"/>
      <c r="M17" s="56"/>
      <c r="N17" s="56"/>
      <c r="O17" s="5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5">
      <c r="A18" s="295" t="s">
        <v>84</v>
      </c>
      <c r="B18" s="295"/>
      <c r="C18" s="295"/>
      <c r="D18" s="295"/>
      <c r="E18" s="295"/>
      <c r="F18" s="295"/>
      <c r="G18" s="295"/>
      <c r="H18" s="295"/>
      <c r="I18" s="295"/>
      <c r="J18" s="56"/>
      <c r="K18" s="56"/>
      <c r="L18" s="56"/>
      <c r="M18" s="56"/>
      <c r="N18" s="56"/>
      <c r="O18" s="5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5">
      <c r="A19" s="20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5">
      <c r="A20" s="20" t="s">
        <v>85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5">
      <c r="A21" s="20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2.75" customHeight="1">
      <c r="A22" s="20" t="s">
        <v>86</v>
      </c>
      <c r="B22" s="56"/>
      <c r="C22" s="56"/>
      <c r="D22" s="310" t="s">
        <v>87</v>
      </c>
      <c r="E22" s="310"/>
      <c r="F22" s="310"/>
      <c r="G22" s="310" t="s">
        <v>88</v>
      </c>
      <c r="H22" s="310"/>
      <c r="I22" s="310"/>
      <c r="J22" s="56"/>
      <c r="K22" s="56"/>
      <c r="L22" s="56"/>
      <c r="M22" s="56"/>
      <c r="N22" s="56"/>
      <c r="O22" s="5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4" customFormat="1" ht="75">
      <c r="A23" s="60" t="s">
        <v>89</v>
      </c>
      <c r="B23" s="60" t="s">
        <v>90</v>
      </c>
      <c r="C23" s="60" t="s">
        <v>91</v>
      </c>
      <c r="D23" s="60" t="s">
        <v>92</v>
      </c>
      <c r="E23" s="60" t="s">
        <v>93</v>
      </c>
      <c r="F23" s="60" t="s">
        <v>94</v>
      </c>
      <c r="G23" s="60" t="s">
        <v>95</v>
      </c>
      <c r="H23" s="60" t="s">
        <v>96</v>
      </c>
      <c r="I23" s="60" t="s">
        <v>94</v>
      </c>
      <c r="J23" s="61"/>
      <c r="K23" s="61"/>
      <c r="L23" s="61"/>
      <c r="M23" s="61"/>
      <c r="N23" s="61"/>
      <c r="O23" s="6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</row>
    <row r="24" spans="1:34" ht="15">
      <c r="A24" s="58"/>
      <c r="B24" s="62" t="s">
        <v>97</v>
      </c>
      <c r="C24" s="62" t="s">
        <v>98</v>
      </c>
      <c r="D24" s="63"/>
      <c r="E24" s="63"/>
      <c r="F24" s="63"/>
      <c r="G24" s="63"/>
      <c r="H24" s="63"/>
      <c r="I24" s="63"/>
      <c r="J24" s="56"/>
      <c r="K24" s="56"/>
      <c r="L24" s="56"/>
      <c r="M24" s="56"/>
      <c r="N24" s="56"/>
      <c r="O24" s="5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5">
      <c r="A25" s="58"/>
      <c r="B25" s="59"/>
      <c r="C25" s="59"/>
      <c r="D25" s="63"/>
      <c r="E25" s="63"/>
      <c r="F25" s="63"/>
      <c r="G25" s="63"/>
      <c r="H25" s="63"/>
      <c r="I25" s="63"/>
      <c r="J25" s="56"/>
      <c r="K25" s="56"/>
      <c r="L25" s="56"/>
      <c r="M25" s="56"/>
      <c r="N25" s="56"/>
      <c r="O25" s="56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5">
      <c r="A26" s="58"/>
      <c r="B26" s="59"/>
      <c r="C26" s="59"/>
      <c r="D26" s="63"/>
      <c r="E26" s="63"/>
      <c r="F26" s="63"/>
      <c r="G26" s="63"/>
      <c r="H26" s="63"/>
      <c r="I26" s="63"/>
      <c r="J26" s="56"/>
      <c r="K26" s="56"/>
      <c r="L26" s="56"/>
      <c r="M26" s="56"/>
      <c r="N26" s="56"/>
      <c r="O26" s="56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">
      <c r="A27" s="58"/>
      <c r="B27" s="59"/>
      <c r="C27" s="59"/>
      <c r="D27" s="63"/>
      <c r="E27" s="63"/>
      <c r="F27" s="63"/>
      <c r="G27" s="63"/>
      <c r="H27" s="63"/>
      <c r="I27" s="63"/>
      <c r="J27" s="56"/>
      <c r="K27" s="56"/>
      <c r="L27" s="56"/>
      <c r="M27" s="56"/>
      <c r="N27" s="56"/>
      <c r="O27" s="56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">
      <c r="A28" s="58"/>
      <c r="B28" s="59"/>
      <c r="C28" s="59"/>
      <c r="D28" s="63"/>
      <c r="E28" s="63"/>
      <c r="F28" s="63"/>
      <c r="G28" s="63"/>
      <c r="H28" s="63"/>
      <c r="I28" s="63"/>
      <c r="J28" s="56"/>
      <c r="K28" s="56"/>
      <c r="L28" s="56"/>
      <c r="M28" s="56"/>
      <c r="N28" s="56"/>
      <c r="O28" s="56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">
      <c r="A29" s="58"/>
      <c r="B29" s="59"/>
      <c r="C29" s="59"/>
      <c r="D29" s="63"/>
      <c r="E29" s="63"/>
      <c r="F29" s="63"/>
      <c r="G29" s="63"/>
      <c r="H29" s="63"/>
      <c r="I29" s="63"/>
      <c r="J29" s="56"/>
      <c r="K29" s="56"/>
      <c r="L29" s="56"/>
      <c r="M29" s="56"/>
      <c r="N29" s="56"/>
      <c r="O29" s="56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">
      <c r="A30" s="20"/>
      <c r="B30" s="56"/>
      <c r="C30" s="64" t="s">
        <v>99</v>
      </c>
      <c r="D30" s="63"/>
      <c r="E30" s="63"/>
      <c r="F30" s="77">
        <v>0</v>
      </c>
      <c r="G30" s="63"/>
      <c r="H30" s="63"/>
      <c r="I30" s="63"/>
      <c r="J30" s="56"/>
      <c r="K30" s="56"/>
      <c r="L30" s="56"/>
      <c r="M30" s="56"/>
      <c r="N30" s="56"/>
      <c r="O30" s="56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5">
      <c r="A31" s="20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5">
      <c r="A32" s="20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s="68" customFormat="1" ht="33.75" customHeight="1">
      <c r="A33" s="60" t="s">
        <v>100</v>
      </c>
      <c r="B33" s="65" t="s">
        <v>101</v>
      </c>
      <c r="C33" s="314" t="s">
        <v>102</v>
      </c>
      <c r="D33" s="314"/>
      <c r="E33" s="314"/>
      <c r="F33" s="314"/>
      <c r="G33" s="314"/>
      <c r="H33" s="314"/>
      <c r="I33" s="314"/>
      <c r="J33" s="66"/>
      <c r="K33" s="66"/>
      <c r="L33" s="66"/>
      <c r="M33" s="66"/>
      <c r="N33" s="66"/>
      <c r="O33" s="66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</row>
    <row r="34" spans="1:34" ht="15">
      <c r="A34" s="69" t="s">
        <v>103</v>
      </c>
      <c r="B34" s="267">
        <v>35071.237</v>
      </c>
      <c r="C34" s="315"/>
      <c r="D34" s="315"/>
      <c r="E34" s="315"/>
      <c r="F34" s="315"/>
      <c r="G34" s="315"/>
      <c r="H34" s="315"/>
      <c r="I34" s="315"/>
      <c r="J34" s="56"/>
      <c r="K34" s="56"/>
      <c r="L34" s="56"/>
      <c r="M34" s="56"/>
      <c r="N34" s="56"/>
      <c r="O34" s="56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69" t="s">
        <v>104</v>
      </c>
      <c r="B35" s="59"/>
      <c r="C35" s="315"/>
      <c r="D35" s="315"/>
      <c r="E35" s="315"/>
      <c r="F35" s="315"/>
      <c r="G35" s="315"/>
      <c r="H35" s="315"/>
      <c r="I35" s="315"/>
      <c r="J35" s="56"/>
      <c r="K35" s="56"/>
      <c r="L35" s="56"/>
      <c r="M35" s="56"/>
      <c r="N35" s="56"/>
      <c r="O35" s="5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20"/>
      <c r="B36" s="56"/>
      <c r="C36" s="66"/>
      <c r="D36" s="66"/>
      <c r="E36" s="66"/>
      <c r="F36" s="66"/>
      <c r="G36" s="66"/>
      <c r="H36" s="66"/>
      <c r="I36" s="66"/>
      <c r="J36" s="56"/>
      <c r="K36" s="56"/>
      <c r="L36" s="56"/>
      <c r="M36" s="56"/>
      <c r="N36" s="56"/>
      <c r="O36" s="5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20" t="s">
        <v>105</v>
      </c>
      <c r="B37" s="56"/>
      <c r="C37" s="66"/>
      <c r="D37" s="66"/>
      <c r="E37" s="66"/>
      <c r="F37" s="66"/>
      <c r="G37" s="66"/>
      <c r="H37" s="66"/>
      <c r="I37" s="66"/>
      <c r="J37" s="56"/>
      <c r="K37" s="56"/>
      <c r="L37" s="56"/>
      <c r="M37" s="56"/>
      <c r="N37" s="56"/>
      <c r="O37" s="5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">
      <c r="A38" s="56" t="s">
        <v>106</v>
      </c>
      <c r="B38" s="56"/>
      <c r="C38" s="66"/>
      <c r="D38" s="66"/>
      <c r="E38" s="66"/>
      <c r="F38" s="66"/>
      <c r="G38" s="66"/>
      <c r="H38" s="66"/>
      <c r="I38" s="66"/>
      <c r="J38" s="56"/>
      <c r="K38" s="56"/>
      <c r="L38" s="56"/>
      <c r="M38" s="56"/>
      <c r="N38" s="56"/>
      <c r="O38" s="5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">
      <c r="A39" s="56" t="s">
        <v>107</v>
      </c>
      <c r="B39" s="56"/>
      <c r="C39" s="66"/>
      <c r="D39" s="66"/>
      <c r="E39" s="66"/>
      <c r="F39" s="66"/>
      <c r="G39" s="66"/>
      <c r="H39" s="66"/>
      <c r="I39" s="66"/>
      <c r="J39" s="56"/>
      <c r="K39" s="56"/>
      <c r="L39" s="56"/>
      <c r="M39" s="56"/>
      <c r="N39" s="56"/>
      <c r="O39" s="5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">
      <c r="A40" s="56" t="s">
        <v>108</v>
      </c>
      <c r="B40" s="56"/>
      <c r="C40" s="66"/>
      <c r="D40" s="66"/>
      <c r="E40" s="66"/>
      <c r="F40" s="66"/>
      <c r="G40" s="66"/>
      <c r="H40" s="66"/>
      <c r="I40" s="66"/>
      <c r="J40" s="56"/>
      <c r="K40" s="56"/>
      <c r="L40" s="56"/>
      <c r="M40" s="56"/>
      <c r="N40" s="56"/>
      <c r="O40" s="5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">
      <c r="A41" s="56" t="s">
        <v>109</v>
      </c>
      <c r="B41" s="56"/>
      <c r="C41" s="66"/>
      <c r="D41" s="66"/>
      <c r="E41" s="66"/>
      <c r="F41" s="66"/>
      <c r="G41" s="66"/>
      <c r="H41" s="66"/>
      <c r="I41" s="66"/>
      <c r="J41" s="56"/>
      <c r="K41" s="56"/>
      <c r="L41" s="56"/>
      <c r="M41" s="56"/>
      <c r="N41" s="56"/>
      <c r="O41" s="5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">
      <c r="A42" s="56" t="s">
        <v>110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">
      <c r="A43" s="56" t="s">
        <v>111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">
      <c r="A44" s="56" t="s">
        <v>112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">
      <c r="A45" s="56" t="s">
        <v>113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7.25">
      <c r="A48" s="20" t="s">
        <v>114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69">
      <c r="A49" s="60" t="s">
        <v>115</v>
      </c>
      <c r="B49" s="60" t="s">
        <v>116</v>
      </c>
      <c r="C49" s="60" t="s">
        <v>117</v>
      </c>
      <c r="D49" s="60" t="s">
        <v>118</v>
      </c>
      <c r="E49" s="60" t="s">
        <v>119</v>
      </c>
      <c r="F49" s="60" t="s">
        <v>120</v>
      </c>
      <c r="G49" s="60" t="s">
        <v>121</v>
      </c>
      <c r="H49" s="56"/>
      <c r="I49" s="56"/>
      <c r="J49" s="56"/>
      <c r="K49" s="56"/>
      <c r="L49" s="56"/>
      <c r="M49" s="56"/>
      <c r="N49" s="56"/>
      <c r="O49" s="5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5">
      <c r="A50" s="65"/>
      <c r="B50" s="65"/>
      <c r="C50" s="65"/>
      <c r="D50" s="65"/>
      <c r="E50" s="65"/>
      <c r="F50" s="65"/>
      <c r="G50" s="65"/>
      <c r="H50" s="56"/>
      <c r="I50" s="56"/>
      <c r="J50" s="56"/>
      <c r="K50" s="56"/>
      <c r="L50" s="56"/>
      <c r="M50" s="56"/>
      <c r="N50" s="56"/>
      <c r="O50" s="5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5">
      <c r="A51" s="65"/>
      <c r="B51" s="65"/>
      <c r="C51" s="65"/>
      <c r="D51" s="65"/>
      <c r="E51" s="65"/>
      <c r="F51" s="65"/>
      <c r="G51" s="65"/>
      <c r="H51" s="56"/>
      <c r="I51" s="56"/>
      <c r="J51" s="56"/>
      <c r="K51" s="56"/>
      <c r="L51" s="56"/>
      <c r="M51" s="56"/>
      <c r="N51" s="56"/>
      <c r="O51" s="5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7.25">
      <c r="A52" s="62" t="s">
        <v>122</v>
      </c>
      <c r="B52" s="62"/>
      <c r="C52" s="59"/>
      <c r="D52" s="59"/>
      <c r="E52" s="62"/>
      <c r="F52" s="59"/>
      <c r="G52" s="59"/>
      <c r="H52" s="56"/>
      <c r="I52" s="56"/>
      <c r="J52" s="56"/>
      <c r="K52" s="56"/>
      <c r="L52" s="56"/>
      <c r="M52" s="56"/>
      <c r="N52" s="56"/>
      <c r="O52" s="56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5">
      <c r="A53" s="66"/>
      <c r="B53" s="66"/>
      <c r="C53" s="56"/>
      <c r="D53" s="56"/>
      <c r="E53" s="6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.75">
      <c r="A54" s="311" t="s">
        <v>452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3"/>
      <c r="O54" s="5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5">
      <c r="A55" s="248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  <c r="O55" s="56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8">
      <c r="A56" s="251" t="s">
        <v>447</v>
      </c>
      <c r="B56" s="252" t="s">
        <v>167</v>
      </c>
      <c r="C56" s="252" t="s">
        <v>168</v>
      </c>
      <c r="D56" s="252" t="s">
        <v>169</v>
      </c>
      <c r="E56" s="252" t="s">
        <v>170</v>
      </c>
      <c r="F56" s="252" t="s">
        <v>171</v>
      </c>
      <c r="G56" s="252" t="s">
        <v>172</v>
      </c>
      <c r="H56" s="252" t="s">
        <v>173</v>
      </c>
      <c r="I56" s="252" t="s">
        <v>174</v>
      </c>
      <c r="J56" s="252" t="s">
        <v>175</v>
      </c>
      <c r="K56" s="252" t="s">
        <v>176</v>
      </c>
      <c r="L56" s="252" t="s">
        <v>177</v>
      </c>
      <c r="M56" s="252" t="s">
        <v>178</v>
      </c>
      <c r="N56" s="260" t="s">
        <v>448</v>
      </c>
      <c r="O56" s="56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5">
      <c r="A57" s="253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5"/>
      <c r="O57" s="56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">
      <c r="A58" s="256" t="s">
        <v>449</v>
      </c>
      <c r="B58" s="257">
        <v>229806</v>
      </c>
      <c r="C58" s="257">
        <v>198732</v>
      </c>
      <c r="D58" s="257">
        <v>209847</v>
      </c>
      <c r="E58" s="257">
        <v>176509</v>
      </c>
      <c r="F58" s="257">
        <v>179257</v>
      </c>
      <c r="G58" s="257">
        <v>178571</v>
      </c>
      <c r="H58" s="257">
        <v>172414</v>
      </c>
      <c r="I58" s="257">
        <v>175413</v>
      </c>
      <c r="J58" s="257">
        <v>179810</v>
      </c>
      <c r="K58" s="257">
        <v>197822</v>
      </c>
      <c r="L58" s="257">
        <v>187527</v>
      </c>
      <c r="M58" s="257">
        <v>217088</v>
      </c>
      <c r="N58" s="261">
        <f>SUM(B58:M58)</f>
        <v>2302796</v>
      </c>
      <c r="O58" s="56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">
      <c r="A59" s="256" t="s">
        <v>450</v>
      </c>
      <c r="B59" s="257">
        <v>2979998</v>
      </c>
      <c r="C59" s="257">
        <v>2669832</v>
      </c>
      <c r="D59" s="257">
        <v>2978492</v>
      </c>
      <c r="E59" s="257">
        <v>2838541</v>
      </c>
      <c r="F59" s="257">
        <v>2998684</v>
      </c>
      <c r="G59" s="257">
        <v>2945328</v>
      </c>
      <c r="H59" s="257">
        <v>2966568</v>
      </c>
      <c r="I59" s="257">
        <v>3022571</v>
      </c>
      <c r="J59" s="257">
        <v>2896551</v>
      </c>
      <c r="K59" s="257">
        <v>2901225</v>
      </c>
      <c r="L59" s="257">
        <v>2872937</v>
      </c>
      <c r="M59" s="257">
        <v>3000510</v>
      </c>
      <c r="N59" s="261">
        <f>SUM(B59:M59)</f>
        <v>35071237</v>
      </c>
      <c r="O59" s="5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">
      <c r="A60" s="258"/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56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5">
      <c r="A61" s="20" t="s">
        <v>105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5">
      <c r="A62" s="56" t="s">
        <v>123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5">
      <c r="A63" s="56" t="s">
        <v>124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5">
      <c r="A64" s="56" t="s">
        <v>125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5">
      <c r="A65" s="56" t="s">
        <v>126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5">
      <c r="A66" s="2"/>
      <c r="B66" s="2"/>
      <c r="C66" s="2"/>
      <c r="D66" s="2"/>
      <c r="E66" s="2"/>
      <c r="F66" s="2"/>
      <c r="G66" s="2"/>
      <c r="H66" s="2"/>
      <c r="I66" s="56"/>
      <c r="J66" s="56"/>
      <c r="K66" s="56"/>
      <c r="L66" s="56"/>
      <c r="M66" s="56"/>
      <c r="N66" s="56"/>
      <c r="O66" s="56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</sheetData>
  <sheetProtection password="C75F" sheet="1" selectLockedCells="1" selectUnlockedCells="1"/>
  <mergeCells count="25">
    <mergeCell ref="V5:W5"/>
    <mergeCell ref="A54:N54"/>
    <mergeCell ref="X5:Y5"/>
    <mergeCell ref="C33:I33"/>
    <mergeCell ref="C34:I34"/>
    <mergeCell ref="C35:I35"/>
    <mergeCell ref="A1:L1"/>
    <mergeCell ref="A3:L3"/>
    <mergeCell ref="A4:L4"/>
    <mergeCell ref="B5:C5"/>
    <mergeCell ref="D5:E5"/>
    <mergeCell ref="F5:G5"/>
    <mergeCell ref="H5:I5"/>
    <mergeCell ref="J5:K5"/>
    <mergeCell ref="L5:M5"/>
    <mergeCell ref="Z5:AA5"/>
    <mergeCell ref="AB5:AC5"/>
    <mergeCell ref="A17:I17"/>
    <mergeCell ref="A18:I18"/>
    <mergeCell ref="D22:F22"/>
    <mergeCell ref="G22:I22"/>
    <mergeCell ref="N5:O5"/>
    <mergeCell ref="P5:Q5"/>
    <mergeCell ref="R5:S5"/>
    <mergeCell ref="T5:U5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zoomScale="95" zoomScaleNormal="95" zoomScalePageLayoutView="0" workbookViewId="0" topLeftCell="A46">
      <selection activeCell="J24" sqref="J24"/>
    </sheetView>
  </sheetViews>
  <sheetFormatPr defaultColWidth="9.140625" defaultRowHeight="12.75"/>
  <cols>
    <col min="1" max="1" width="15.421875" style="1" customWidth="1"/>
    <col min="2" max="2" width="18.421875" style="1" customWidth="1"/>
    <col min="3" max="3" width="20.7109375" style="1" customWidth="1"/>
    <col min="4" max="4" width="14.8515625" style="1" customWidth="1"/>
    <col min="5" max="5" width="14.57421875" style="1" customWidth="1"/>
    <col min="6" max="6" width="15.8515625" style="1" customWidth="1"/>
    <col min="7" max="7" width="13.28125" style="1" customWidth="1"/>
    <col min="8" max="8" width="14.7109375" style="1" customWidth="1"/>
    <col min="9" max="9" width="12.7109375" style="1" customWidth="1"/>
    <col min="10" max="10" width="12.57421875" style="1" customWidth="1"/>
    <col min="11" max="11" width="13.00390625" style="1" customWidth="1"/>
    <col min="12" max="16384" width="9.140625" style="1" customWidth="1"/>
  </cols>
  <sheetData>
    <row r="1" spans="1:7" ht="15">
      <c r="A1" s="295" t="s">
        <v>21</v>
      </c>
      <c r="B1" s="295"/>
      <c r="C1" s="295"/>
      <c r="D1" s="295"/>
      <c r="E1" s="295"/>
      <c r="F1" s="18"/>
      <c r="G1" s="18"/>
    </row>
    <row r="2" spans="1:6" ht="15">
      <c r="A2" s="20"/>
      <c r="B2" s="56"/>
      <c r="C2" s="56"/>
      <c r="D2" s="56"/>
      <c r="E2" s="56"/>
      <c r="F2" s="56"/>
    </row>
    <row r="3" spans="1:6" ht="15">
      <c r="A3" s="295" t="s">
        <v>127</v>
      </c>
      <c r="B3" s="295"/>
      <c r="C3" s="295"/>
      <c r="D3" s="295"/>
      <c r="E3" s="295"/>
      <c r="F3" s="18"/>
    </row>
    <row r="4" spans="1:6" ht="15">
      <c r="A4" s="56"/>
      <c r="B4" s="56"/>
      <c r="C4" s="56"/>
      <c r="D4" s="56"/>
      <c r="E4" s="56"/>
      <c r="F4" s="56"/>
    </row>
    <row r="5" spans="1:5" ht="15.75" thickBot="1">
      <c r="A5" s="318" t="s">
        <v>128</v>
      </c>
      <c r="B5" s="318"/>
      <c r="C5" s="318"/>
      <c r="D5" s="318"/>
      <c r="E5" s="318"/>
    </row>
    <row r="6" spans="1:4" ht="45">
      <c r="A6" s="189" t="s">
        <v>129</v>
      </c>
      <c r="B6" s="187" t="s">
        <v>130</v>
      </c>
      <c r="C6" s="188" t="s">
        <v>131</v>
      </c>
      <c r="D6" s="56"/>
    </row>
    <row r="7" spans="1:4" ht="15">
      <c r="A7" s="190" t="s">
        <v>327</v>
      </c>
      <c r="B7" s="206">
        <v>52</v>
      </c>
      <c r="C7" s="206">
        <v>1.5</v>
      </c>
      <c r="D7" s="56"/>
    </row>
    <row r="8" spans="1:4" ht="15">
      <c r="A8" s="191" t="s">
        <v>247</v>
      </c>
      <c r="B8" s="206">
        <v>52</v>
      </c>
      <c r="C8" s="206">
        <v>1.5</v>
      </c>
      <c r="D8" s="56"/>
    </row>
    <row r="9" spans="1:4" ht="15">
      <c r="A9" s="191" t="s">
        <v>248</v>
      </c>
      <c r="B9" s="206">
        <v>52</v>
      </c>
      <c r="C9" s="206">
        <v>1.5</v>
      </c>
      <c r="D9" s="56"/>
    </row>
    <row r="10" spans="1:4" ht="15">
      <c r="A10" s="191" t="s">
        <v>249</v>
      </c>
      <c r="B10" s="206">
        <v>24</v>
      </c>
      <c r="C10" s="206">
        <v>1.5</v>
      </c>
      <c r="D10" s="56"/>
    </row>
    <row r="11" spans="1:4" ht="15">
      <c r="A11" s="191" t="s">
        <v>250</v>
      </c>
      <c r="B11" s="206">
        <v>24</v>
      </c>
      <c r="C11" s="206">
        <v>1.5</v>
      </c>
      <c r="D11" s="56"/>
    </row>
    <row r="12" spans="1:4" ht="15">
      <c r="A12" s="191" t="s">
        <v>251</v>
      </c>
      <c r="B12" s="206">
        <v>24</v>
      </c>
      <c r="C12" s="206">
        <v>1.5</v>
      </c>
      <c r="D12" s="56"/>
    </row>
    <row r="13" spans="1:4" ht="15">
      <c r="A13" s="191" t="s">
        <v>252</v>
      </c>
      <c r="B13" s="206">
        <v>24</v>
      </c>
      <c r="C13" s="206">
        <v>1.5</v>
      </c>
      <c r="D13" s="56"/>
    </row>
    <row r="14" spans="1:4" ht="15">
      <c r="A14" s="191" t="s">
        <v>253</v>
      </c>
      <c r="B14" s="206">
        <v>24</v>
      </c>
      <c r="C14" s="206">
        <v>1.5</v>
      </c>
      <c r="D14" s="56"/>
    </row>
    <row r="15" spans="1:4" ht="15">
      <c r="A15" s="191" t="s">
        <v>254</v>
      </c>
      <c r="B15" s="206">
        <v>24</v>
      </c>
      <c r="C15" s="206">
        <v>1.5</v>
      </c>
      <c r="D15" s="56"/>
    </row>
    <row r="16" spans="1:4" ht="15">
      <c r="A16" s="191" t="s">
        <v>255</v>
      </c>
      <c r="B16" s="206">
        <v>24</v>
      </c>
      <c r="C16" s="206">
        <v>1.5</v>
      </c>
      <c r="D16" s="56"/>
    </row>
    <row r="17" spans="1:4" ht="15">
      <c r="A17" s="191" t="s">
        <v>256</v>
      </c>
      <c r="B17" s="206">
        <v>122</v>
      </c>
      <c r="C17" s="206">
        <v>1.5</v>
      </c>
      <c r="D17" s="56"/>
    </row>
    <row r="18" spans="1:4" ht="15">
      <c r="A18" s="191" t="s">
        <v>257</v>
      </c>
      <c r="B18" s="206">
        <v>24</v>
      </c>
      <c r="C18" s="206">
        <v>1.5</v>
      </c>
      <c r="D18" s="56"/>
    </row>
    <row r="19" spans="1:4" ht="15">
      <c r="A19" s="191" t="s">
        <v>259</v>
      </c>
      <c r="B19" s="206">
        <v>156</v>
      </c>
      <c r="C19" s="206">
        <v>1.5</v>
      </c>
      <c r="D19" s="56"/>
    </row>
    <row r="20" spans="1:4" ht="15">
      <c r="A20" s="191" t="s">
        <v>258</v>
      </c>
      <c r="B20" s="206">
        <v>156</v>
      </c>
      <c r="C20" s="206">
        <v>1.5</v>
      </c>
      <c r="D20" s="56"/>
    </row>
    <row r="21" spans="1:4" ht="15">
      <c r="A21" s="191" t="s">
        <v>322</v>
      </c>
      <c r="B21" s="206">
        <v>365</v>
      </c>
      <c r="C21" s="206">
        <v>24</v>
      </c>
      <c r="D21" s="56"/>
    </row>
    <row r="22" spans="1:4" ht="15">
      <c r="A22" s="191" t="s">
        <v>323</v>
      </c>
      <c r="B22" s="206">
        <v>365</v>
      </c>
      <c r="C22" s="206">
        <v>24</v>
      </c>
      <c r="D22" s="56"/>
    </row>
    <row r="23" spans="1:4" ht="15">
      <c r="A23" s="191" t="s">
        <v>324</v>
      </c>
      <c r="B23" s="206">
        <v>350</v>
      </c>
      <c r="C23" s="206">
        <v>24</v>
      </c>
      <c r="D23" s="56"/>
    </row>
    <row r="24" spans="1:4" ht="15">
      <c r="A24" s="191" t="s">
        <v>325</v>
      </c>
      <c r="B24" s="206">
        <v>350</v>
      </c>
      <c r="C24" s="206">
        <v>24</v>
      </c>
      <c r="D24" s="56"/>
    </row>
    <row r="25" spans="1:4" ht="15">
      <c r="A25" s="191" t="s">
        <v>320</v>
      </c>
      <c r="B25" s="206">
        <v>365</v>
      </c>
      <c r="C25" s="206">
        <v>4</v>
      </c>
      <c r="D25" s="56"/>
    </row>
    <row r="26" spans="1:4" ht="15">
      <c r="A26" s="191" t="s">
        <v>321</v>
      </c>
      <c r="B26" s="206">
        <v>156</v>
      </c>
      <c r="C26" s="206">
        <v>8</v>
      </c>
      <c r="D26" s="56"/>
    </row>
    <row r="27" spans="1:4" ht="15">
      <c r="A27" s="191" t="s">
        <v>326</v>
      </c>
      <c r="B27" s="206">
        <v>350</v>
      </c>
      <c r="C27" s="206">
        <v>4</v>
      </c>
      <c r="D27" s="56"/>
    </row>
    <row r="28" spans="1:4" ht="15">
      <c r="A28" s="66"/>
      <c r="B28" s="66"/>
      <c r="C28" s="66"/>
      <c r="D28" s="66"/>
    </row>
    <row r="29" spans="1:6" ht="15">
      <c r="A29" s="318" t="s">
        <v>246</v>
      </c>
      <c r="B29" s="318"/>
      <c r="C29" s="318"/>
      <c r="D29" s="318"/>
      <c r="E29" s="318"/>
      <c r="F29" s="9"/>
    </row>
    <row r="31" ht="15">
      <c r="A31" s="1" t="s">
        <v>82</v>
      </c>
    </row>
    <row r="33" ht="15.75" thickBot="1"/>
    <row r="34" spans="1:11" ht="76.5" customHeight="1" thickBot="1" thickTop="1">
      <c r="A34" s="319" t="s">
        <v>359</v>
      </c>
      <c r="B34" s="210" t="s">
        <v>360</v>
      </c>
      <c r="C34" s="212" t="s">
        <v>362</v>
      </c>
      <c r="D34" s="321" t="s">
        <v>454</v>
      </c>
      <c r="E34" s="322"/>
      <c r="F34" s="219" t="s">
        <v>363</v>
      </c>
      <c r="G34" s="213" t="s">
        <v>364</v>
      </c>
      <c r="H34" s="209" t="s">
        <v>133</v>
      </c>
      <c r="I34" s="343" t="s">
        <v>134</v>
      </c>
      <c r="J34" s="338" t="s">
        <v>400</v>
      </c>
      <c r="K34" s="339"/>
    </row>
    <row r="35" spans="1:11" ht="15.75" thickTop="1">
      <c r="A35" s="320"/>
      <c r="B35" s="211" t="s">
        <v>361</v>
      </c>
      <c r="C35" s="319" t="s">
        <v>365</v>
      </c>
      <c r="D35" s="215" t="s">
        <v>366</v>
      </c>
      <c r="E35" s="220" t="s">
        <v>368</v>
      </c>
      <c r="F35" s="215" t="s">
        <v>366</v>
      </c>
      <c r="G35" s="221"/>
      <c r="H35" s="218"/>
      <c r="I35" s="344"/>
      <c r="J35" s="340" t="s">
        <v>398</v>
      </c>
      <c r="K35" s="224" t="s">
        <v>399</v>
      </c>
    </row>
    <row r="36" spans="1:11" ht="15">
      <c r="A36" s="320"/>
      <c r="B36" s="263"/>
      <c r="C36" s="320"/>
      <c r="D36" s="211" t="s">
        <v>367</v>
      </c>
      <c r="E36" s="264"/>
      <c r="F36" s="211" t="s">
        <v>367</v>
      </c>
      <c r="G36" s="218"/>
      <c r="H36" s="218"/>
      <c r="I36" s="344"/>
      <c r="J36" s="341"/>
      <c r="K36" s="223"/>
    </row>
    <row r="37" spans="1:11" ht="15">
      <c r="A37" s="323" t="s">
        <v>320</v>
      </c>
      <c r="B37" s="324" t="s">
        <v>369</v>
      </c>
      <c r="C37" s="323" t="s">
        <v>260</v>
      </c>
      <c r="D37" s="323">
        <v>1.73</v>
      </c>
      <c r="E37" s="323">
        <v>868</v>
      </c>
      <c r="F37" s="323">
        <v>150</v>
      </c>
      <c r="G37" s="326"/>
      <c r="H37" s="336">
        <f>(B25*C25*D37*E37)/1000000</f>
        <v>2.1923944000000004</v>
      </c>
      <c r="I37" s="342">
        <f>D37/F37</f>
        <v>0.011533333333333333</v>
      </c>
      <c r="J37" s="329">
        <v>43623</v>
      </c>
      <c r="K37" s="334">
        <v>20192201</v>
      </c>
    </row>
    <row r="38" spans="1:11" ht="15">
      <c r="A38" s="323"/>
      <c r="B38" s="324"/>
      <c r="C38" s="323"/>
      <c r="D38" s="323"/>
      <c r="E38" s="323"/>
      <c r="F38" s="323"/>
      <c r="G38" s="326"/>
      <c r="H38" s="336"/>
      <c r="I38" s="342"/>
      <c r="J38" s="330"/>
      <c r="K38" s="334"/>
    </row>
    <row r="39" spans="1:11" ht="24" customHeight="1">
      <c r="A39" s="323" t="s">
        <v>321</v>
      </c>
      <c r="B39" s="324" t="s">
        <v>370</v>
      </c>
      <c r="C39" s="225" t="s">
        <v>260</v>
      </c>
      <c r="D39" s="225">
        <v>1.59</v>
      </c>
      <c r="E39" s="323">
        <v>771</v>
      </c>
      <c r="F39" s="225">
        <v>150</v>
      </c>
      <c r="G39" s="325"/>
      <c r="H39" s="268">
        <f>(B26*C26*D39*E39)/1000000</f>
        <v>1.5299107200000002</v>
      </c>
      <c r="I39" s="269">
        <f>D39/F39</f>
        <v>0.0106</v>
      </c>
      <c r="J39" s="329">
        <v>43623</v>
      </c>
      <c r="K39" s="334">
        <v>20192202</v>
      </c>
    </row>
    <row r="40" spans="1:11" ht="15">
      <c r="A40" s="323"/>
      <c r="B40" s="324"/>
      <c r="C40" s="323" t="s">
        <v>371</v>
      </c>
      <c r="D40" s="323">
        <v>0.01</v>
      </c>
      <c r="E40" s="323"/>
      <c r="F40" s="323">
        <v>0.5</v>
      </c>
      <c r="G40" s="325"/>
      <c r="H40" s="336">
        <f>(B26*C26*D40*E39)/1000000</f>
        <v>0.00962208</v>
      </c>
      <c r="I40" s="342">
        <f>D40/F40</f>
        <v>0.02</v>
      </c>
      <c r="J40" s="331"/>
      <c r="K40" s="334"/>
    </row>
    <row r="41" spans="1:11" ht="9" customHeight="1">
      <c r="A41" s="323"/>
      <c r="B41" s="324"/>
      <c r="C41" s="323"/>
      <c r="D41" s="323"/>
      <c r="E41" s="323"/>
      <c r="F41" s="323"/>
      <c r="G41" s="325"/>
      <c r="H41" s="336"/>
      <c r="I41" s="342"/>
      <c r="J41" s="331"/>
      <c r="K41" s="334"/>
    </row>
    <row r="42" spans="1:11" ht="15">
      <c r="A42" s="323"/>
      <c r="B42" s="324"/>
      <c r="C42" s="225" t="s">
        <v>372</v>
      </c>
      <c r="D42" s="225">
        <v>0.7</v>
      </c>
      <c r="E42" s="323"/>
      <c r="F42" s="225">
        <v>30</v>
      </c>
      <c r="G42" s="325"/>
      <c r="H42" s="268">
        <f>(B26*C26*D42*E39)/1000000</f>
        <v>0.6735456</v>
      </c>
      <c r="I42" s="269">
        <f>D42/F42</f>
        <v>0.02333333333333333</v>
      </c>
      <c r="J42" s="331"/>
      <c r="K42" s="334"/>
    </row>
    <row r="43" spans="1:11" ht="15">
      <c r="A43" s="323"/>
      <c r="B43" s="324"/>
      <c r="C43" s="225" t="s">
        <v>373</v>
      </c>
      <c r="D43" s="225">
        <v>0.233</v>
      </c>
      <c r="E43" s="323"/>
      <c r="F43" s="225">
        <v>30</v>
      </c>
      <c r="G43" s="325"/>
      <c r="H43" s="268">
        <f>(B26*C26*D43*E39)/1000000</f>
        <v>0.224194464</v>
      </c>
      <c r="I43" s="269">
        <f>D43/F43</f>
        <v>0.007766666666666667</v>
      </c>
      <c r="J43" s="330"/>
      <c r="K43" s="334"/>
    </row>
    <row r="44" spans="1:11" ht="15">
      <c r="A44" s="323" t="s">
        <v>327</v>
      </c>
      <c r="B44" s="324" t="s">
        <v>374</v>
      </c>
      <c r="C44" s="225" t="s">
        <v>260</v>
      </c>
      <c r="D44" s="225" t="s">
        <v>375</v>
      </c>
      <c r="E44" s="225" t="s">
        <v>375</v>
      </c>
      <c r="F44" s="225">
        <v>150</v>
      </c>
      <c r="G44" s="327" t="s">
        <v>376</v>
      </c>
      <c r="H44" s="268">
        <v>0</v>
      </c>
      <c r="I44" s="269"/>
      <c r="J44" s="329"/>
      <c r="K44" s="334"/>
    </row>
    <row r="45" spans="1:11" ht="18.75" customHeight="1">
      <c r="A45" s="323"/>
      <c r="B45" s="324"/>
      <c r="C45" s="225" t="s">
        <v>377</v>
      </c>
      <c r="D45" s="225" t="s">
        <v>375</v>
      </c>
      <c r="E45" s="225"/>
      <c r="F45" s="225">
        <v>5</v>
      </c>
      <c r="G45" s="327"/>
      <c r="H45" s="268">
        <v>0</v>
      </c>
      <c r="I45" s="269"/>
      <c r="J45" s="330"/>
      <c r="K45" s="334"/>
    </row>
    <row r="46" spans="1:11" ht="15">
      <c r="A46" s="323" t="s">
        <v>247</v>
      </c>
      <c r="B46" s="328" t="s">
        <v>378</v>
      </c>
      <c r="C46" s="225" t="s">
        <v>260</v>
      </c>
      <c r="D46" s="225">
        <v>1.3</v>
      </c>
      <c r="E46" s="323">
        <v>796</v>
      </c>
      <c r="F46" s="225">
        <v>150</v>
      </c>
      <c r="G46" s="323"/>
      <c r="H46" s="268">
        <f>(B8*C8*D46*E46)/1000000</f>
        <v>0.0807144</v>
      </c>
      <c r="I46" s="269">
        <f>D46/F46</f>
        <v>0.008666666666666666</v>
      </c>
      <c r="J46" s="329">
        <v>43629</v>
      </c>
      <c r="K46" s="334">
        <v>20192277</v>
      </c>
    </row>
    <row r="47" spans="1:11" ht="15">
      <c r="A47" s="323"/>
      <c r="B47" s="328"/>
      <c r="C47" s="225" t="s">
        <v>377</v>
      </c>
      <c r="D47" s="225">
        <v>1</v>
      </c>
      <c r="E47" s="323"/>
      <c r="F47" s="225">
        <v>5</v>
      </c>
      <c r="G47" s="323"/>
      <c r="H47" s="268">
        <f>(B8*C8*D47*E46)/1000000</f>
        <v>0.062088</v>
      </c>
      <c r="I47" s="269">
        <f aca="true" t="shared" si="0" ref="I47:I65">D47/F47</f>
        <v>0.2</v>
      </c>
      <c r="J47" s="330"/>
      <c r="K47" s="334"/>
    </row>
    <row r="48" spans="1:11" ht="15">
      <c r="A48" s="323" t="s">
        <v>248</v>
      </c>
      <c r="B48" s="226" t="s">
        <v>379</v>
      </c>
      <c r="C48" s="225" t="s">
        <v>260</v>
      </c>
      <c r="D48" s="225">
        <v>1.12</v>
      </c>
      <c r="E48" s="323">
        <v>783</v>
      </c>
      <c r="F48" s="225">
        <v>150</v>
      </c>
      <c r="G48" s="226"/>
      <c r="H48" s="268">
        <f>(B9*C9*D48*E47)/1000000</f>
        <v>0</v>
      </c>
      <c r="I48" s="269">
        <f>D48/F48</f>
        <v>0.0074666666666666675</v>
      </c>
      <c r="J48" s="329">
        <v>43622</v>
      </c>
      <c r="K48" s="334">
        <v>20192181</v>
      </c>
    </row>
    <row r="49" spans="1:11" ht="15">
      <c r="A49" s="323"/>
      <c r="B49" s="226" t="s">
        <v>380</v>
      </c>
      <c r="C49" s="225" t="s">
        <v>377</v>
      </c>
      <c r="D49" s="225">
        <v>1</v>
      </c>
      <c r="E49" s="323"/>
      <c r="F49" s="225">
        <v>5</v>
      </c>
      <c r="G49" s="226"/>
      <c r="H49" s="268">
        <f>(B10*C10*D49*E48)/1000000</f>
        <v>0.028188</v>
      </c>
      <c r="I49" s="269">
        <f t="shared" si="0"/>
        <v>0.2</v>
      </c>
      <c r="J49" s="330"/>
      <c r="K49" s="334"/>
    </row>
    <row r="50" spans="1:11" ht="24">
      <c r="A50" s="225" t="s">
        <v>249</v>
      </c>
      <c r="B50" s="226" t="s">
        <v>381</v>
      </c>
      <c r="C50" s="225" t="s">
        <v>260</v>
      </c>
      <c r="D50" s="225">
        <v>0.71</v>
      </c>
      <c r="E50" s="225">
        <v>1116</v>
      </c>
      <c r="F50" s="225">
        <v>150</v>
      </c>
      <c r="G50" s="272"/>
      <c r="H50" s="268">
        <f>(B10*C10*D50*E50)/1000000</f>
        <v>0.02852496</v>
      </c>
      <c r="I50" s="269">
        <f t="shared" si="0"/>
        <v>0.004733333333333333</v>
      </c>
      <c r="J50" s="273">
        <v>43621</v>
      </c>
      <c r="K50" s="270">
        <v>20192176</v>
      </c>
    </row>
    <row r="51" spans="1:11" ht="21" customHeight="1">
      <c r="A51" s="332" t="s">
        <v>250</v>
      </c>
      <c r="B51" s="316" t="s">
        <v>455</v>
      </c>
      <c r="C51" s="225" t="s">
        <v>260</v>
      </c>
      <c r="D51" s="225">
        <v>1.15</v>
      </c>
      <c r="E51" s="323">
        <v>553</v>
      </c>
      <c r="F51" s="225">
        <v>150</v>
      </c>
      <c r="G51" s="226"/>
      <c r="H51" s="268">
        <f>(B11*C11*E51*D51)/1000000</f>
        <v>0.022894199999999996</v>
      </c>
      <c r="I51" s="269">
        <f>D51/F51</f>
        <v>0.007666666666666666</v>
      </c>
      <c r="J51" s="329">
        <v>43626</v>
      </c>
      <c r="K51" s="345">
        <v>20192231</v>
      </c>
    </row>
    <row r="52" spans="1:11" ht="15">
      <c r="A52" s="333"/>
      <c r="B52" s="317"/>
      <c r="C52" s="225" t="s">
        <v>377</v>
      </c>
      <c r="D52" s="225">
        <v>1</v>
      </c>
      <c r="E52" s="323"/>
      <c r="F52" s="225">
        <v>5</v>
      </c>
      <c r="G52" s="226"/>
      <c r="H52" s="268">
        <f>(B11*C11*D52*E51)/1000000</f>
        <v>0.019908</v>
      </c>
      <c r="I52" s="269">
        <f>D52/F52</f>
        <v>0.2</v>
      </c>
      <c r="J52" s="330"/>
      <c r="K52" s="346"/>
    </row>
    <row r="53" spans="1:11" ht="24">
      <c r="A53" s="225" t="s">
        <v>251</v>
      </c>
      <c r="B53" s="226" t="s">
        <v>382</v>
      </c>
      <c r="C53" s="225" t="s">
        <v>260</v>
      </c>
      <c r="D53" s="225">
        <v>0.87</v>
      </c>
      <c r="E53" s="225">
        <v>940</v>
      </c>
      <c r="F53" s="225">
        <v>150</v>
      </c>
      <c r="G53" s="272"/>
      <c r="H53" s="268">
        <f aca="true" t="shared" si="1" ref="H53:H58">(B12*C12*D53*E53)/1000000</f>
        <v>0.0294408</v>
      </c>
      <c r="I53" s="269">
        <f t="shared" si="0"/>
        <v>0.0058</v>
      </c>
      <c r="J53" s="273">
        <v>43627</v>
      </c>
      <c r="K53" s="270">
        <v>20192250</v>
      </c>
    </row>
    <row r="54" spans="1:11" ht="24">
      <c r="A54" s="225" t="s">
        <v>252</v>
      </c>
      <c r="B54" s="226" t="s">
        <v>383</v>
      </c>
      <c r="C54" s="225" t="s">
        <v>260</v>
      </c>
      <c r="D54" s="225">
        <v>0.97</v>
      </c>
      <c r="E54" s="225">
        <v>765</v>
      </c>
      <c r="F54" s="225">
        <v>150</v>
      </c>
      <c r="G54" s="272"/>
      <c r="H54" s="268">
        <f t="shared" si="1"/>
        <v>0.026713800000000003</v>
      </c>
      <c r="I54" s="269">
        <f t="shared" si="0"/>
        <v>0.006466666666666667</v>
      </c>
      <c r="J54" s="273">
        <v>43623</v>
      </c>
      <c r="K54" s="270">
        <v>20192203</v>
      </c>
    </row>
    <row r="55" spans="1:11" ht="24">
      <c r="A55" s="225" t="s">
        <v>253</v>
      </c>
      <c r="B55" s="226" t="s">
        <v>384</v>
      </c>
      <c r="C55" s="225" t="s">
        <v>260</v>
      </c>
      <c r="D55" s="225">
        <v>1.2</v>
      </c>
      <c r="E55" s="225">
        <v>740</v>
      </c>
      <c r="F55" s="225">
        <v>150</v>
      </c>
      <c r="G55" s="272"/>
      <c r="H55" s="268">
        <f t="shared" si="1"/>
        <v>0.031967999999999996</v>
      </c>
      <c r="I55" s="269">
        <f t="shared" si="0"/>
        <v>0.008</v>
      </c>
      <c r="J55" s="273">
        <v>43619</v>
      </c>
      <c r="K55" s="270">
        <v>20192129</v>
      </c>
    </row>
    <row r="56" spans="1:11" ht="24">
      <c r="A56" s="225" t="s">
        <v>254</v>
      </c>
      <c r="B56" s="226" t="s">
        <v>385</v>
      </c>
      <c r="C56" s="225" t="s">
        <v>260</v>
      </c>
      <c r="D56" s="225">
        <v>1.11</v>
      </c>
      <c r="E56" s="225">
        <v>832</v>
      </c>
      <c r="F56" s="225">
        <v>150</v>
      </c>
      <c r="G56" s="271"/>
      <c r="H56" s="268">
        <f t="shared" si="1"/>
        <v>0.03324672</v>
      </c>
      <c r="I56" s="269">
        <f t="shared" si="0"/>
        <v>0.0074</v>
      </c>
      <c r="J56" s="273">
        <v>43628</v>
      </c>
      <c r="K56" s="270">
        <v>20192269</v>
      </c>
    </row>
    <row r="57" spans="1:11" ht="36">
      <c r="A57" s="225" t="s">
        <v>255</v>
      </c>
      <c r="B57" s="226" t="s">
        <v>456</v>
      </c>
      <c r="C57" s="225" t="s">
        <v>260</v>
      </c>
      <c r="D57" s="225">
        <v>1.11</v>
      </c>
      <c r="E57" s="225">
        <v>823</v>
      </c>
      <c r="F57" s="225">
        <v>150</v>
      </c>
      <c r="G57" s="271"/>
      <c r="H57" s="268">
        <f t="shared" si="1"/>
        <v>0.03288708</v>
      </c>
      <c r="I57" s="269">
        <f t="shared" si="0"/>
        <v>0.0074</v>
      </c>
      <c r="J57" s="273">
        <v>43623</v>
      </c>
      <c r="K57" s="270">
        <v>20192204</v>
      </c>
    </row>
    <row r="58" spans="1:11" ht="15">
      <c r="A58" s="323" t="s">
        <v>256</v>
      </c>
      <c r="B58" s="324" t="s">
        <v>386</v>
      </c>
      <c r="C58" s="225" t="s">
        <v>260</v>
      </c>
      <c r="D58" s="225">
        <v>0.87</v>
      </c>
      <c r="E58" s="323">
        <v>680</v>
      </c>
      <c r="F58" s="225">
        <v>150</v>
      </c>
      <c r="G58" s="323"/>
      <c r="H58" s="268">
        <f t="shared" si="1"/>
        <v>0.1082628</v>
      </c>
      <c r="I58" s="269">
        <f t="shared" si="0"/>
        <v>0.0058</v>
      </c>
      <c r="J58" s="329">
        <v>43621</v>
      </c>
      <c r="K58" s="334">
        <v>20192177</v>
      </c>
    </row>
    <row r="59" spans="1:11" ht="15">
      <c r="A59" s="323"/>
      <c r="B59" s="324"/>
      <c r="C59" s="225" t="s">
        <v>377</v>
      </c>
      <c r="D59" s="225">
        <v>1</v>
      </c>
      <c r="E59" s="323"/>
      <c r="F59" s="225">
        <v>5</v>
      </c>
      <c r="G59" s="323"/>
      <c r="H59" s="268">
        <f>(B18*C18*D59*E58)/1000000</f>
        <v>0.02448</v>
      </c>
      <c r="I59" s="269">
        <f t="shared" si="0"/>
        <v>0.2</v>
      </c>
      <c r="J59" s="330"/>
      <c r="K59" s="334"/>
    </row>
    <row r="60" spans="1:11" ht="24">
      <c r="A60" s="225" t="s">
        <v>257</v>
      </c>
      <c r="B60" s="226" t="s">
        <v>387</v>
      </c>
      <c r="C60" s="225" t="s">
        <v>260</v>
      </c>
      <c r="D60" s="225">
        <v>1.02</v>
      </c>
      <c r="E60" s="225">
        <v>959</v>
      </c>
      <c r="F60" s="225">
        <v>150</v>
      </c>
      <c r="G60" s="271"/>
      <c r="H60" s="268">
        <f>(B18*C18*D60*E60)/1000000</f>
        <v>0.03521448</v>
      </c>
      <c r="I60" s="269">
        <f t="shared" si="0"/>
        <v>0.0068000000000000005</v>
      </c>
      <c r="J60" s="273">
        <v>43620</v>
      </c>
      <c r="K60" s="270">
        <v>20192142</v>
      </c>
    </row>
    <row r="61" spans="1:11" ht="15">
      <c r="A61" s="323" t="s">
        <v>388</v>
      </c>
      <c r="B61" s="324" t="s">
        <v>389</v>
      </c>
      <c r="C61" s="225" t="s">
        <v>260</v>
      </c>
      <c r="D61" s="225">
        <v>1.57</v>
      </c>
      <c r="E61" s="323">
        <v>930</v>
      </c>
      <c r="F61" s="225">
        <v>150</v>
      </c>
      <c r="G61" s="325"/>
      <c r="H61" s="268">
        <f>(B19*C19*D61*E61)/1000000</f>
        <v>0.3416634</v>
      </c>
      <c r="I61" s="269">
        <f t="shared" si="0"/>
        <v>0.010466666666666668</v>
      </c>
      <c r="J61" s="329">
        <v>43620</v>
      </c>
      <c r="K61" s="334">
        <v>20192143</v>
      </c>
    </row>
    <row r="62" spans="1:11" ht="15">
      <c r="A62" s="323"/>
      <c r="B62" s="324"/>
      <c r="C62" s="225" t="s">
        <v>377</v>
      </c>
      <c r="D62" s="225">
        <v>1</v>
      </c>
      <c r="E62" s="323"/>
      <c r="F62" s="225">
        <v>5</v>
      </c>
      <c r="G62" s="325"/>
      <c r="H62" s="268">
        <f>(B19*C19*D62*E61)/1000000</f>
        <v>0.21762</v>
      </c>
      <c r="I62" s="269">
        <f t="shared" si="0"/>
        <v>0.2</v>
      </c>
      <c r="J62" s="330"/>
      <c r="K62" s="334"/>
    </row>
    <row r="63" spans="1:11" ht="15">
      <c r="A63" s="323" t="s">
        <v>390</v>
      </c>
      <c r="B63" s="324" t="s">
        <v>391</v>
      </c>
      <c r="C63" s="225" t="s">
        <v>260</v>
      </c>
      <c r="D63" s="225">
        <v>1.83</v>
      </c>
      <c r="E63" s="323">
        <v>759</v>
      </c>
      <c r="F63" s="225">
        <v>150</v>
      </c>
      <c r="G63" s="325"/>
      <c r="H63" s="268">
        <f>(B20*C20*D63*E63)/1000000</f>
        <v>0.32501898</v>
      </c>
      <c r="I63" s="269">
        <f t="shared" si="0"/>
        <v>0.0122</v>
      </c>
      <c r="J63" s="329">
        <v>43621</v>
      </c>
      <c r="K63" s="334">
        <v>20192178</v>
      </c>
    </row>
    <row r="64" spans="1:11" ht="15">
      <c r="A64" s="323"/>
      <c r="B64" s="324"/>
      <c r="C64" s="225" t="s">
        <v>377</v>
      </c>
      <c r="D64" s="225">
        <v>1</v>
      </c>
      <c r="E64" s="323"/>
      <c r="F64" s="225">
        <v>5</v>
      </c>
      <c r="G64" s="325"/>
      <c r="H64" s="268">
        <f>(B20*C20*D64*E63)/1000000</f>
        <v>0.177606</v>
      </c>
      <c r="I64" s="269">
        <f t="shared" si="0"/>
        <v>0.2</v>
      </c>
      <c r="J64" s="330"/>
      <c r="K64" s="334"/>
    </row>
    <row r="65" spans="1:11" ht="15">
      <c r="A65" s="323" t="s">
        <v>322</v>
      </c>
      <c r="B65" s="324" t="s">
        <v>392</v>
      </c>
      <c r="C65" s="323" t="s">
        <v>260</v>
      </c>
      <c r="D65" s="225">
        <v>0.6</v>
      </c>
      <c r="E65" s="225">
        <v>2564</v>
      </c>
      <c r="F65" s="323">
        <v>150</v>
      </c>
      <c r="G65" s="337"/>
      <c r="H65" s="268">
        <f>(B21*C21*D65*E65)/1000000</f>
        <v>13.476384</v>
      </c>
      <c r="I65" s="269">
        <f t="shared" si="0"/>
        <v>0.004</v>
      </c>
      <c r="J65" s="273">
        <v>43620</v>
      </c>
      <c r="K65" s="270">
        <v>20192138</v>
      </c>
    </row>
    <row r="66" spans="1:11" ht="15">
      <c r="A66" s="323"/>
      <c r="B66" s="324"/>
      <c r="C66" s="323"/>
      <c r="D66" s="225">
        <v>0.79</v>
      </c>
      <c r="E66" s="225">
        <v>2520</v>
      </c>
      <c r="F66" s="323"/>
      <c r="G66" s="337"/>
      <c r="H66" s="268">
        <f>(B21*C21*D66*E66)/1000000</f>
        <v>17.439408</v>
      </c>
      <c r="I66" s="269">
        <f>D66/F65</f>
        <v>0.005266666666666667</v>
      </c>
      <c r="J66" s="273">
        <v>43620</v>
      </c>
      <c r="K66" s="270">
        <v>20192139</v>
      </c>
    </row>
    <row r="67" spans="1:11" ht="15">
      <c r="A67" s="323"/>
      <c r="B67" s="324"/>
      <c r="C67" s="323"/>
      <c r="D67" s="225">
        <v>0.82</v>
      </c>
      <c r="E67" s="225">
        <v>2619</v>
      </c>
      <c r="F67" s="323"/>
      <c r="G67" s="337"/>
      <c r="H67" s="268">
        <f>(B21*C21*D67*E67)/1000000</f>
        <v>18.8128008</v>
      </c>
      <c r="I67" s="269">
        <f>D67/F65</f>
        <v>0.0054666666666666665</v>
      </c>
      <c r="J67" s="273">
        <v>43627</v>
      </c>
      <c r="K67" s="270">
        <v>20192246</v>
      </c>
    </row>
    <row r="68" spans="1:11" ht="15">
      <c r="A68" s="323"/>
      <c r="B68" s="324"/>
      <c r="C68" s="323"/>
      <c r="D68" s="225">
        <v>0.78</v>
      </c>
      <c r="E68" s="225">
        <v>2641</v>
      </c>
      <c r="F68" s="323"/>
      <c r="G68" s="337"/>
      <c r="H68" s="268">
        <f>(B21*C21*D68*E68)/1000000</f>
        <v>18.0454248</v>
      </c>
      <c r="I68" s="269">
        <f>D68/F65</f>
        <v>0.0052</v>
      </c>
      <c r="J68" s="273">
        <v>43627</v>
      </c>
      <c r="K68" s="270">
        <v>20192247</v>
      </c>
    </row>
    <row r="69" spans="1:11" ht="15">
      <c r="A69" s="323" t="s">
        <v>323</v>
      </c>
      <c r="B69" s="324" t="s">
        <v>393</v>
      </c>
      <c r="C69" s="323" t="s">
        <v>260</v>
      </c>
      <c r="D69" s="225">
        <v>1.04</v>
      </c>
      <c r="E69" s="225">
        <v>3291</v>
      </c>
      <c r="F69" s="323">
        <v>150</v>
      </c>
      <c r="G69" s="325"/>
      <c r="H69" s="268">
        <f>(B22*C22*D69*E69)/1000000</f>
        <v>29.982326399999998</v>
      </c>
      <c r="I69" s="269">
        <f>D69/F69</f>
        <v>0.006933333333333334</v>
      </c>
      <c r="J69" s="273">
        <v>43620</v>
      </c>
      <c r="K69" s="270">
        <v>20192140</v>
      </c>
    </row>
    <row r="70" spans="1:11" ht="15">
      <c r="A70" s="323"/>
      <c r="B70" s="324"/>
      <c r="C70" s="323"/>
      <c r="D70" s="225">
        <v>0.82</v>
      </c>
      <c r="E70" s="225">
        <v>3204</v>
      </c>
      <c r="F70" s="323"/>
      <c r="G70" s="325"/>
      <c r="H70" s="268">
        <f>(B22*C22*D70*E70)/1000000</f>
        <v>23.014972800000002</v>
      </c>
      <c r="I70" s="269">
        <f>D70/F69</f>
        <v>0.0054666666666666665</v>
      </c>
      <c r="J70" s="273">
        <v>43620</v>
      </c>
      <c r="K70" s="270">
        <v>20192141</v>
      </c>
    </row>
    <row r="71" spans="1:11" ht="15">
      <c r="A71" s="323"/>
      <c r="B71" s="324"/>
      <c r="C71" s="323"/>
      <c r="D71" s="225">
        <v>0.99</v>
      </c>
      <c r="E71" s="225">
        <v>3324</v>
      </c>
      <c r="F71" s="323"/>
      <c r="G71" s="325"/>
      <c r="H71" s="268">
        <f>(B22*C22*D71*E71)/1000000</f>
        <v>28.827057599999996</v>
      </c>
      <c r="I71" s="269">
        <f>D71/F69</f>
        <v>0.0066</v>
      </c>
      <c r="J71" s="273">
        <v>43627</v>
      </c>
      <c r="K71" s="270">
        <v>20192248</v>
      </c>
    </row>
    <row r="72" spans="1:11" ht="15">
      <c r="A72" s="323"/>
      <c r="B72" s="324"/>
      <c r="C72" s="323"/>
      <c r="D72" s="225">
        <v>0.87</v>
      </c>
      <c r="E72" s="225">
        <v>3350</v>
      </c>
      <c r="F72" s="323"/>
      <c r="G72" s="325"/>
      <c r="H72" s="268">
        <f>(B22*C22*D72*E72)/1000000</f>
        <v>25.53102</v>
      </c>
      <c r="I72" s="269">
        <f>D72/F69</f>
        <v>0.0058</v>
      </c>
      <c r="J72" s="273">
        <v>43627</v>
      </c>
      <c r="K72" s="270">
        <v>20192249</v>
      </c>
    </row>
    <row r="73" spans="1:11" ht="15">
      <c r="A73" s="323" t="s">
        <v>324</v>
      </c>
      <c r="B73" s="324" t="s">
        <v>394</v>
      </c>
      <c r="C73" s="323" t="s">
        <v>260</v>
      </c>
      <c r="D73" s="225">
        <v>0.67</v>
      </c>
      <c r="E73" s="225">
        <v>565</v>
      </c>
      <c r="F73" s="323">
        <v>150</v>
      </c>
      <c r="G73" s="325"/>
      <c r="H73" s="268">
        <f>(B23*C23*D73*E73)/1000000</f>
        <v>3.17982</v>
      </c>
      <c r="I73" s="269">
        <f>D73/F73</f>
        <v>0.0044666666666666665</v>
      </c>
      <c r="J73" s="273">
        <v>43626</v>
      </c>
      <c r="K73" s="270">
        <v>20192227</v>
      </c>
    </row>
    <row r="74" spans="1:11" ht="15">
      <c r="A74" s="323"/>
      <c r="B74" s="324"/>
      <c r="C74" s="323"/>
      <c r="D74" s="225">
        <v>0.73</v>
      </c>
      <c r="E74" s="225">
        <v>591</v>
      </c>
      <c r="F74" s="323"/>
      <c r="G74" s="325"/>
      <c r="H74" s="268">
        <f>(B23*C23*D74*E74)/1000000</f>
        <v>3.624012</v>
      </c>
      <c r="I74" s="269">
        <f>D74/F73</f>
        <v>0.004866666666666667</v>
      </c>
      <c r="J74" s="273">
        <v>43626</v>
      </c>
      <c r="K74" s="270">
        <v>20192228</v>
      </c>
    </row>
    <row r="75" spans="1:11" ht="15">
      <c r="A75" s="323"/>
      <c r="B75" s="324"/>
      <c r="C75" s="323"/>
      <c r="D75" s="225">
        <v>0.75</v>
      </c>
      <c r="E75" s="225">
        <v>544</v>
      </c>
      <c r="F75" s="323"/>
      <c r="G75" s="325"/>
      <c r="H75" s="268">
        <f>(B23*C23*D75*E75)/1000000</f>
        <v>3.4272</v>
      </c>
      <c r="I75" s="269">
        <f>D75/F73</f>
        <v>0.005</v>
      </c>
      <c r="J75" s="273">
        <v>43628</v>
      </c>
      <c r="K75" s="270">
        <v>20192265</v>
      </c>
    </row>
    <row r="76" spans="1:11" ht="15">
      <c r="A76" s="323"/>
      <c r="B76" s="324"/>
      <c r="C76" s="323"/>
      <c r="D76" s="225">
        <v>0.53</v>
      </c>
      <c r="E76" s="225">
        <v>522</v>
      </c>
      <c r="F76" s="323"/>
      <c r="G76" s="325"/>
      <c r="H76" s="268">
        <f>(B23*C23*D76*E76)/1000000</f>
        <v>2.323944</v>
      </c>
      <c r="I76" s="269">
        <f>D76/F73</f>
        <v>0.0035333333333333336</v>
      </c>
      <c r="J76" s="273">
        <v>43628</v>
      </c>
      <c r="K76" s="270">
        <v>20192229</v>
      </c>
    </row>
    <row r="77" spans="1:11" ht="15">
      <c r="A77" s="323"/>
      <c r="B77" s="324"/>
      <c r="C77" s="323" t="s">
        <v>395</v>
      </c>
      <c r="D77" s="225" t="s">
        <v>355</v>
      </c>
      <c r="E77" s="225">
        <v>565</v>
      </c>
      <c r="F77" s="323">
        <v>150</v>
      </c>
      <c r="G77" s="335"/>
      <c r="H77" s="268">
        <f>(B23*C23*1*E77)/1000000</f>
        <v>4.746</v>
      </c>
      <c r="I77" s="269">
        <f>1/150</f>
        <v>0.006666666666666667</v>
      </c>
      <c r="J77" s="273">
        <v>43626</v>
      </c>
      <c r="K77" s="270">
        <v>20192227</v>
      </c>
    </row>
    <row r="78" spans="1:11" ht="15">
      <c r="A78" s="323"/>
      <c r="B78" s="324"/>
      <c r="C78" s="323"/>
      <c r="D78" s="225" t="s">
        <v>355</v>
      </c>
      <c r="E78" s="225">
        <v>591</v>
      </c>
      <c r="F78" s="323"/>
      <c r="G78" s="335"/>
      <c r="H78" s="268">
        <f>(B23*C23*1*E78)/1000000</f>
        <v>4.9644</v>
      </c>
      <c r="I78" s="269">
        <f>1/150</f>
        <v>0.006666666666666667</v>
      </c>
      <c r="J78" s="273">
        <v>43626</v>
      </c>
      <c r="K78" s="270">
        <v>20192228</v>
      </c>
    </row>
    <row r="79" spans="1:11" ht="15">
      <c r="A79" s="323"/>
      <c r="B79" s="324"/>
      <c r="C79" s="323"/>
      <c r="D79" s="225" t="s">
        <v>355</v>
      </c>
      <c r="E79" s="225">
        <v>544</v>
      </c>
      <c r="F79" s="323"/>
      <c r="G79" s="335"/>
      <c r="H79" s="268">
        <f>(B23*C23*1*E79)/1000000</f>
        <v>4.5696</v>
      </c>
      <c r="I79" s="269">
        <f>1/150</f>
        <v>0.006666666666666667</v>
      </c>
      <c r="J79" s="273">
        <v>43628</v>
      </c>
      <c r="K79" s="270">
        <v>20192265</v>
      </c>
    </row>
    <row r="80" spans="1:11" ht="15">
      <c r="A80" s="323"/>
      <c r="B80" s="324"/>
      <c r="C80" s="323"/>
      <c r="D80" s="225" t="s">
        <v>355</v>
      </c>
      <c r="E80" s="225">
        <v>522</v>
      </c>
      <c r="F80" s="323"/>
      <c r="G80" s="335"/>
      <c r="H80" s="268">
        <f>(B23*C23*1*E80)/1000000</f>
        <v>4.3848</v>
      </c>
      <c r="I80" s="269">
        <f>1/150</f>
        <v>0.006666666666666667</v>
      </c>
      <c r="J80" s="273">
        <v>43628</v>
      </c>
      <c r="K80" s="270">
        <v>20192229</v>
      </c>
    </row>
    <row r="81" spans="1:11" ht="15">
      <c r="A81" s="323"/>
      <c r="B81" s="324"/>
      <c r="C81" s="323" t="s">
        <v>396</v>
      </c>
      <c r="D81" s="225">
        <v>1.4</v>
      </c>
      <c r="E81" s="225">
        <v>565</v>
      </c>
      <c r="F81" s="323">
        <v>300</v>
      </c>
      <c r="G81" s="325"/>
      <c r="H81" s="268">
        <f>(B23*C23*1*E81)/1000000</f>
        <v>4.746</v>
      </c>
      <c r="I81" s="269">
        <f>1/300</f>
        <v>0.0033333333333333335</v>
      </c>
      <c r="J81" s="273">
        <v>43626</v>
      </c>
      <c r="K81" s="270">
        <v>20192227</v>
      </c>
    </row>
    <row r="82" spans="1:11" ht="15">
      <c r="A82" s="323"/>
      <c r="B82" s="324"/>
      <c r="C82" s="323"/>
      <c r="D82" s="225">
        <v>1.6</v>
      </c>
      <c r="E82" s="225">
        <v>591</v>
      </c>
      <c r="F82" s="323"/>
      <c r="G82" s="325"/>
      <c r="H82" s="268">
        <f>(B23*C23*1*E82)/1000000</f>
        <v>4.9644</v>
      </c>
      <c r="I82" s="269">
        <f>1/300</f>
        <v>0.0033333333333333335</v>
      </c>
      <c r="J82" s="273">
        <v>43626</v>
      </c>
      <c r="K82" s="270">
        <v>20192228</v>
      </c>
    </row>
    <row r="83" spans="1:11" ht="15">
      <c r="A83" s="323"/>
      <c r="B83" s="324"/>
      <c r="C83" s="323"/>
      <c r="D83" s="225">
        <v>1.67</v>
      </c>
      <c r="E83" s="225">
        <v>544</v>
      </c>
      <c r="F83" s="323"/>
      <c r="G83" s="325"/>
      <c r="H83" s="268">
        <f>(B23*C23*1*E83)/1000000</f>
        <v>4.5696</v>
      </c>
      <c r="I83" s="269">
        <f>1/300</f>
        <v>0.0033333333333333335</v>
      </c>
      <c r="J83" s="273">
        <v>43628</v>
      </c>
      <c r="K83" s="270">
        <v>20192265</v>
      </c>
    </row>
    <row r="84" spans="1:11" ht="15">
      <c r="A84" s="323"/>
      <c r="B84" s="324"/>
      <c r="C84" s="323"/>
      <c r="D84" s="225">
        <v>1.48</v>
      </c>
      <c r="E84" s="225">
        <v>522</v>
      </c>
      <c r="F84" s="323"/>
      <c r="G84" s="325"/>
      <c r="H84" s="268">
        <f>(B23*C23*1*E84)/1000000</f>
        <v>4.3848</v>
      </c>
      <c r="I84" s="269">
        <f>1/300</f>
        <v>0.0033333333333333335</v>
      </c>
      <c r="J84" s="273">
        <v>43628</v>
      </c>
      <c r="K84" s="270">
        <v>20192229</v>
      </c>
    </row>
    <row r="85" spans="1:11" ht="15">
      <c r="A85" s="323" t="s">
        <v>325</v>
      </c>
      <c r="B85" s="324" t="s">
        <v>397</v>
      </c>
      <c r="C85" s="323" t="s">
        <v>260</v>
      </c>
      <c r="D85" s="225">
        <v>0.94</v>
      </c>
      <c r="E85" s="225">
        <v>536</v>
      </c>
      <c r="F85" s="323">
        <v>150</v>
      </c>
      <c r="G85" s="325"/>
      <c r="H85" s="268">
        <f>(B24*C24*D85*E85)/1000000</f>
        <v>4.232256</v>
      </c>
      <c r="I85" s="269">
        <f>D85/F85</f>
        <v>0.006266666666666666</v>
      </c>
      <c r="J85" s="273">
        <v>43626</v>
      </c>
      <c r="K85" s="270">
        <v>20192229</v>
      </c>
    </row>
    <row r="86" spans="1:11" ht="15">
      <c r="A86" s="323"/>
      <c r="B86" s="324"/>
      <c r="C86" s="323"/>
      <c r="D86" s="225">
        <v>0.79</v>
      </c>
      <c r="E86" s="225">
        <v>527</v>
      </c>
      <c r="F86" s="323"/>
      <c r="G86" s="325"/>
      <c r="H86" s="268">
        <f>(B24*C24*D86*E86)/1000000</f>
        <v>3.497172</v>
      </c>
      <c r="I86" s="269">
        <f>D86/F85</f>
        <v>0.005266666666666667</v>
      </c>
      <c r="J86" s="273">
        <v>43626</v>
      </c>
      <c r="K86" s="270">
        <v>20192230</v>
      </c>
    </row>
    <row r="87" spans="1:11" ht="15">
      <c r="A87" s="323"/>
      <c r="B87" s="324"/>
      <c r="C87" s="323"/>
      <c r="D87" s="225">
        <v>0.61</v>
      </c>
      <c r="E87" s="225">
        <v>674</v>
      </c>
      <c r="F87" s="323"/>
      <c r="G87" s="325"/>
      <c r="H87" s="268">
        <f>(B24*C24*D87*E87)/1000000</f>
        <v>3.453576</v>
      </c>
      <c r="I87" s="269">
        <f>D87/F85</f>
        <v>0.004066666666666666</v>
      </c>
      <c r="J87" s="273">
        <v>43628</v>
      </c>
      <c r="K87" s="270">
        <v>20192266</v>
      </c>
    </row>
    <row r="88" spans="1:11" ht="15">
      <c r="A88" s="323"/>
      <c r="B88" s="324"/>
      <c r="C88" s="323"/>
      <c r="D88" s="225">
        <v>0.58</v>
      </c>
      <c r="E88" s="225">
        <v>680</v>
      </c>
      <c r="F88" s="323"/>
      <c r="G88" s="325"/>
      <c r="H88" s="268">
        <f>(B24*C24*D88*E88)/1000000</f>
        <v>3.31296</v>
      </c>
      <c r="I88" s="269">
        <f>D88/F85</f>
        <v>0.0038666666666666663</v>
      </c>
      <c r="J88" s="273">
        <v>43628</v>
      </c>
      <c r="K88" s="270">
        <v>20192267</v>
      </c>
    </row>
    <row r="89" spans="1:11" ht="15">
      <c r="A89" s="323"/>
      <c r="B89" s="324"/>
      <c r="C89" s="323" t="s">
        <v>395</v>
      </c>
      <c r="D89" s="225" t="s">
        <v>355</v>
      </c>
      <c r="E89" s="225">
        <v>536</v>
      </c>
      <c r="F89" s="323">
        <v>150</v>
      </c>
      <c r="G89" s="335"/>
      <c r="H89" s="268">
        <f>(B24*C24*1*E89)/1000000</f>
        <v>4.5024</v>
      </c>
      <c r="I89" s="269">
        <f>1/150</f>
        <v>0.006666666666666667</v>
      </c>
      <c r="J89" s="273">
        <v>43626</v>
      </c>
      <c r="K89" s="270">
        <v>20192229</v>
      </c>
    </row>
    <row r="90" spans="1:11" ht="15">
      <c r="A90" s="323"/>
      <c r="B90" s="324"/>
      <c r="C90" s="323"/>
      <c r="D90" s="225" t="s">
        <v>355</v>
      </c>
      <c r="E90" s="225">
        <v>527</v>
      </c>
      <c r="F90" s="323"/>
      <c r="G90" s="335"/>
      <c r="H90" s="268">
        <f>(B24*C24*1*E90)/1000000</f>
        <v>4.4268</v>
      </c>
      <c r="I90" s="269">
        <f>1/150</f>
        <v>0.006666666666666667</v>
      </c>
      <c r="J90" s="273">
        <v>43626</v>
      </c>
      <c r="K90" s="270">
        <v>20192230</v>
      </c>
    </row>
    <row r="91" spans="1:11" ht="15">
      <c r="A91" s="323"/>
      <c r="B91" s="324"/>
      <c r="C91" s="323"/>
      <c r="D91" s="225" t="s">
        <v>355</v>
      </c>
      <c r="E91" s="225">
        <v>674</v>
      </c>
      <c r="F91" s="323"/>
      <c r="G91" s="335"/>
      <c r="H91" s="268">
        <f>(B24*C24*1*E91)/1000000</f>
        <v>5.6616</v>
      </c>
      <c r="I91" s="269">
        <f>1/150</f>
        <v>0.006666666666666667</v>
      </c>
      <c r="J91" s="273">
        <v>43628</v>
      </c>
      <c r="K91" s="270">
        <v>20192266</v>
      </c>
    </row>
    <row r="92" spans="1:11" ht="15">
      <c r="A92" s="323"/>
      <c r="B92" s="324"/>
      <c r="C92" s="323"/>
      <c r="D92" s="225" t="s">
        <v>355</v>
      </c>
      <c r="E92" s="225">
        <v>680</v>
      </c>
      <c r="F92" s="323"/>
      <c r="G92" s="335"/>
      <c r="H92" s="268">
        <f>(B24*C24*1*E92)/1000000</f>
        <v>5.712</v>
      </c>
      <c r="I92" s="269">
        <f>1/150</f>
        <v>0.006666666666666667</v>
      </c>
      <c r="J92" s="273">
        <v>43628</v>
      </c>
      <c r="K92" s="270">
        <v>20192267</v>
      </c>
    </row>
    <row r="93" spans="1:11" ht="15">
      <c r="A93" s="323"/>
      <c r="B93" s="324"/>
      <c r="C93" s="323" t="s">
        <v>396</v>
      </c>
      <c r="D93" s="225">
        <v>1.55</v>
      </c>
      <c r="E93" s="225">
        <v>536</v>
      </c>
      <c r="F93" s="323">
        <v>300</v>
      </c>
      <c r="G93" s="325"/>
      <c r="H93" s="268">
        <f>(B24*C24*1*E93)/1000000</f>
        <v>4.5024</v>
      </c>
      <c r="I93" s="269">
        <f>1/300</f>
        <v>0.0033333333333333335</v>
      </c>
      <c r="J93" s="273">
        <v>43626</v>
      </c>
      <c r="K93" s="270">
        <v>20192229</v>
      </c>
    </row>
    <row r="94" spans="1:11" ht="15">
      <c r="A94" s="323"/>
      <c r="B94" s="324"/>
      <c r="C94" s="323"/>
      <c r="D94" s="225">
        <v>1.52</v>
      </c>
      <c r="E94" s="225">
        <v>527</v>
      </c>
      <c r="F94" s="323"/>
      <c r="G94" s="325"/>
      <c r="H94" s="268">
        <f>(B24*C24*1*E94)/1000000</f>
        <v>4.4268</v>
      </c>
      <c r="I94" s="269">
        <f>1/300</f>
        <v>0.0033333333333333335</v>
      </c>
      <c r="J94" s="273">
        <v>43626</v>
      </c>
      <c r="K94" s="270">
        <v>20192230</v>
      </c>
    </row>
    <row r="95" spans="1:11" ht="15">
      <c r="A95" s="323"/>
      <c r="B95" s="324"/>
      <c r="C95" s="323"/>
      <c r="D95" s="225">
        <v>1.54</v>
      </c>
      <c r="E95" s="225">
        <v>674</v>
      </c>
      <c r="F95" s="323"/>
      <c r="G95" s="325"/>
      <c r="H95" s="268">
        <f>(B24*C24*1*E95)/1000000</f>
        <v>5.6616</v>
      </c>
      <c r="I95" s="269">
        <f>1/300</f>
        <v>0.0033333333333333335</v>
      </c>
      <c r="J95" s="273">
        <v>43628</v>
      </c>
      <c r="K95" s="270">
        <v>20192266</v>
      </c>
    </row>
    <row r="96" spans="1:11" ht="15">
      <c r="A96" s="323"/>
      <c r="B96" s="324"/>
      <c r="C96" s="323"/>
      <c r="D96" s="225">
        <v>1.32</v>
      </c>
      <c r="E96" s="225">
        <v>680</v>
      </c>
      <c r="F96" s="323"/>
      <c r="G96" s="325"/>
      <c r="H96" s="268">
        <f>(B24*C24*1*E96)/1000000</f>
        <v>5.712</v>
      </c>
      <c r="I96" s="269">
        <f>1/300</f>
        <v>0.0033333333333333335</v>
      </c>
      <c r="J96" s="273">
        <v>43628</v>
      </c>
      <c r="K96" s="270">
        <v>20192267</v>
      </c>
    </row>
    <row r="97" spans="1:11" ht="15">
      <c r="A97" s="225" t="s">
        <v>326</v>
      </c>
      <c r="B97" s="226" t="s">
        <v>369</v>
      </c>
      <c r="C97" s="225" t="s">
        <v>260</v>
      </c>
      <c r="D97" s="225">
        <v>0.63</v>
      </c>
      <c r="E97" s="225">
        <v>243</v>
      </c>
      <c r="F97" s="225">
        <v>150</v>
      </c>
      <c r="G97" s="271"/>
      <c r="H97" s="268">
        <f>(B27*C27*D97*E97)/1000000</f>
        <v>0.214326</v>
      </c>
      <c r="I97" s="269">
        <f>D97/F97</f>
        <v>0.0042</v>
      </c>
      <c r="J97" s="273">
        <v>43628</v>
      </c>
      <c r="K97" s="270">
        <v>20192268</v>
      </c>
    </row>
    <row r="98" spans="1:9" ht="15">
      <c r="A98" s="214"/>
      <c r="B98" s="214"/>
      <c r="C98" s="214"/>
      <c r="D98" s="214"/>
      <c r="E98" s="214"/>
      <c r="F98" s="214"/>
      <c r="G98" s="214"/>
      <c r="H98" s="216"/>
      <c r="I98" s="222"/>
    </row>
    <row r="99" spans="1:9" ht="15">
      <c r="A99" s="217"/>
      <c r="B99"/>
      <c r="C99"/>
      <c r="D99"/>
      <c r="E99"/>
      <c r="F99"/>
      <c r="G99"/>
      <c r="H99"/>
      <c r="I99" s="222"/>
    </row>
    <row r="100" spans="1:9" ht="15">
      <c r="A100" s="217"/>
      <c r="B100"/>
      <c r="C100"/>
      <c r="D100"/>
      <c r="E100"/>
      <c r="F100"/>
      <c r="G100"/>
      <c r="H100"/>
      <c r="I100" s="222"/>
    </row>
    <row r="101" spans="1:9" ht="15">
      <c r="A101" s="217"/>
      <c r="B101"/>
      <c r="C101"/>
      <c r="D101"/>
      <c r="E101"/>
      <c r="F101"/>
      <c r="G101"/>
      <c r="H101"/>
      <c r="I101" s="9"/>
    </row>
    <row r="102" spans="1:9" ht="15">
      <c r="A102" s="217"/>
      <c r="B102"/>
      <c r="C102"/>
      <c r="D102"/>
      <c r="E102"/>
      <c r="F102"/>
      <c r="G102"/>
      <c r="H102"/>
      <c r="I102" s="9"/>
    </row>
  </sheetData>
  <sheetProtection password="C75F" sheet="1" selectLockedCells="1" selectUnlockedCells="1"/>
  <mergeCells count="102">
    <mergeCell ref="J46:J47"/>
    <mergeCell ref="J48:J49"/>
    <mergeCell ref="J51:J52"/>
    <mergeCell ref="J58:J59"/>
    <mergeCell ref="B39:B43"/>
    <mergeCell ref="E39:E43"/>
    <mergeCell ref="C81:C84"/>
    <mergeCell ref="F40:F41"/>
    <mergeCell ref="G69:G72"/>
    <mergeCell ref="K61:K62"/>
    <mergeCell ref="F65:F68"/>
    <mergeCell ref="G61:G62"/>
    <mergeCell ref="B44:B45"/>
    <mergeCell ref="G73:G76"/>
    <mergeCell ref="J34:K34"/>
    <mergeCell ref="J35:J36"/>
    <mergeCell ref="H40:H41"/>
    <mergeCell ref="I40:I41"/>
    <mergeCell ref="K44:K45"/>
    <mergeCell ref="I34:I36"/>
    <mergeCell ref="I37:I38"/>
    <mergeCell ref="K37:K38"/>
    <mergeCell ref="J37:J38"/>
    <mergeCell ref="H37:H38"/>
    <mergeCell ref="A39:A43"/>
    <mergeCell ref="C93:C96"/>
    <mergeCell ref="G93:G96"/>
    <mergeCell ref="G85:G88"/>
    <mergeCell ref="C89:C92"/>
    <mergeCell ref="G81:G84"/>
    <mergeCell ref="A85:A96"/>
    <mergeCell ref="B85:B96"/>
    <mergeCell ref="F93:F96"/>
    <mergeCell ref="B73:B84"/>
    <mergeCell ref="C73:C76"/>
    <mergeCell ref="F73:F76"/>
    <mergeCell ref="G77:G80"/>
    <mergeCell ref="K63:K64"/>
    <mergeCell ref="C85:C88"/>
    <mergeCell ref="C77:C80"/>
    <mergeCell ref="G65:G68"/>
    <mergeCell ref="F77:F80"/>
    <mergeCell ref="F81:F84"/>
    <mergeCell ref="K39:K43"/>
    <mergeCell ref="K46:K47"/>
    <mergeCell ref="K48:K49"/>
    <mergeCell ref="F69:F72"/>
    <mergeCell ref="F89:F92"/>
    <mergeCell ref="G89:G92"/>
    <mergeCell ref="J61:J62"/>
    <mergeCell ref="F85:F88"/>
    <mergeCell ref="K58:K59"/>
    <mergeCell ref="K51:K52"/>
    <mergeCell ref="A69:A72"/>
    <mergeCell ref="B69:B72"/>
    <mergeCell ref="C69:C72"/>
    <mergeCell ref="A65:A68"/>
    <mergeCell ref="B65:B68"/>
    <mergeCell ref="C65:C68"/>
    <mergeCell ref="A73:A84"/>
    <mergeCell ref="A51:A52"/>
    <mergeCell ref="A63:A64"/>
    <mergeCell ref="B63:B64"/>
    <mergeCell ref="E63:E64"/>
    <mergeCell ref="G63:G64"/>
    <mergeCell ref="B61:B62"/>
    <mergeCell ref="A61:A62"/>
    <mergeCell ref="E61:E62"/>
    <mergeCell ref="A58:A59"/>
    <mergeCell ref="B58:B59"/>
    <mergeCell ref="E58:E59"/>
    <mergeCell ref="G58:G59"/>
    <mergeCell ref="J63:J64"/>
    <mergeCell ref="J39:J43"/>
    <mergeCell ref="J44:J45"/>
    <mergeCell ref="D40:D41"/>
    <mergeCell ref="E51:E52"/>
    <mergeCell ref="G46:G47"/>
    <mergeCell ref="E48:E49"/>
    <mergeCell ref="A48:A49"/>
    <mergeCell ref="G44:G45"/>
    <mergeCell ref="E46:E47"/>
    <mergeCell ref="A46:A47"/>
    <mergeCell ref="B46:B47"/>
    <mergeCell ref="A44:A45"/>
    <mergeCell ref="C37:C38"/>
    <mergeCell ref="D37:D38"/>
    <mergeCell ref="G39:G43"/>
    <mergeCell ref="F37:F38"/>
    <mergeCell ref="G37:G38"/>
    <mergeCell ref="C40:C41"/>
    <mergeCell ref="E37:E38"/>
    <mergeCell ref="B51:B52"/>
    <mergeCell ref="A1:E1"/>
    <mergeCell ref="A3:E3"/>
    <mergeCell ref="A5:E5"/>
    <mergeCell ref="A29:E29"/>
    <mergeCell ref="A34:A36"/>
    <mergeCell ref="D34:E34"/>
    <mergeCell ref="C35:C36"/>
    <mergeCell ref="A37:A38"/>
    <mergeCell ref="B37:B38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5"/>
  <sheetViews>
    <sheetView zoomScale="95" zoomScaleNormal="95" zoomScalePageLayoutView="0" workbookViewId="0" topLeftCell="A58">
      <selection activeCell="E11" sqref="E11"/>
    </sheetView>
  </sheetViews>
  <sheetFormatPr defaultColWidth="9.140625" defaultRowHeight="12.75"/>
  <cols>
    <col min="1" max="1" width="12.28125" style="1" customWidth="1"/>
    <col min="2" max="2" width="25.140625" style="1" customWidth="1"/>
    <col min="3" max="3" width="25.28125" style="1" customWidth="1"/>
    <col min="4" max="4" width="13.421875" style="1" customWidth="1"/>
    <col min="5" max="5" width="15.28125" style="1" customWidth="1"/>
    <col min="6" max="6" width="29.140625" style="1" customWidth="1"/>
    <col min="7" max="7" width="17.28125" style="1" customWidth="1"/>
    <col min="8" max="8" width="13.7109375" style="1" customWidth="1"/>
    <col min="9" max="9" width="11.57421875" style="1" customWidth="1"/>
    <col min="10" max="10" width="18.28125" style="1" customWidth="1"/>
    <col min="11" max="11" width="21.8515625" style="1" customWidth="1"/>
    <col min="12" max="16384" width="9.140625" style="1" customWidth="1"/>
  </cols>
  <sheetData>
    <row r="1" spans="1:7" ht="15">
      <c r="A1" s="295" t="s">
        <v>21</v>
      </c>
      <c r="B1" s="295"/>
      <c r="C1" s="295"/>
      <c r="D1" s="295"/>
      <c r="E1" s="295"/>
      <c r="F1" s="295"/>
      <c r="G1" s="295"/>
    </row>
    <row r="2" spans="1:7" ht="15">
      <c r="A2" s="20"/>
      <c r="B2" s="56"/>
      <c r="C2" s="56"/>
      <c r="D2" s="56"/>
      <c r="E2" s="56"/>
      <c r="F2" s="56"/>
      <c r="G2" s="56"/>
    </row>
    <row r="3" spans="1:7" ht="15">
      <c r="A3" s="295" t="s">
        <v>135</v>
      </c>
      <c r="B3" s="295"/>
      <c r="C3" s="295"/>
      <c r="D3" s="295"/>
      <c r="E3" s="295"/>
      <c r="F3" s="295"/>
      <c r="G3" s="295"/>
    </row>
    <row r="4" spans="1:7" ht="15">
      <c r="A4" s="20"/>
      <c r="B4" s="56"/>
      <c r="C4" s="56"/>
      <c r="D4" s="56"/>
      <c r="E4" s="56"/>
      <c r="F4" s="56"/>
      <c r="G4" s="56"/>
    </row>
    <row r="5" spans="1:21" ht="15.75" thickBot="1">
      <c r="A5" s="318" t="s">
        <v>136</v>
      </c>
      <c r="B5" s="318"/>
      <c r="C5" s="318"/>
      <c r="D5" s="318"/>
      <c r="E5" s="318"/>
      <c r="F5" s="318"/>
      <c r="G5" s="31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18" ht="45">
      <c r="A6" s="274" t="s">
        <v>129</v>
      </c>
      <c r="B6" s="275" t="s">
        <v>137</v>
      </c>
      <c r="C6" s="276" t="s">
        <v>138</v>
      </c>
      <c r="D6" s="8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">
      <c r="A7" s="191" t="s">
        <v>341</v>
      </c>
      <c r="B7" s="277">
        <v>24</v>
      </c>
      <c r="C7" s="277">
        <v>365</v>
      </c>
      <c r="D7" s="8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5">
      <c r="A8" s="191" t="s">
        <v>342</v>
      </c>
      <c r="B8" s="277">
        <v>24</v>
      </c>
      <c r="C8" s="277">
        <v>365</v>
      </c>
      <c r="D8" s="8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">
      <c r="A9" s="191" t="s">
        <v>494</v>
      </c>
      <c r="B9" s="277" t="s">
        <v>461</v>
      </c>
      <c r="C9" s="277" t="s">
        <v>498</v>
      </c>
      <c r="D9" s="8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">
      <c r="A10" s="191" t="s">
        <v>495</v>
      </c>
      <c r="B10" s="277" t="s">
        <v>461</v>
      </c>
      <c r="C10" s="277" t="s">
        <v>498</v>
      </c>
      <c r="D10" s="8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">
      <c r="A11" s="191" t="s">
        <v>496</v>
      </c>
      <c r="B11" s="277" t="s">
        <v>461</v>
      </c>
      <c r="C11" s="277" t="s">
        <v>498</v>
      </c>
      <c r="D11" s="8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">
      <c r="A12" s="191" t="s">
        <v>497</v>
      </c>
      <c r="B12" s="277" t="s">
        <v>461</v>
      </c>
      <c r="C12" s="277" t="s">
        <v>498</v>
      </c>
      <c r="D12" s="8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5">
      <c r="A13" s="82"/>
      <c r="B13" s="83"/>
      <c r="C13" s="83"/>
      <c r="D13" s="8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1" ht="15">
      <c r="A14" s="82"/>
      <c r="B14" s="84"/>
      <c r="C14" s="84"/>
      <c r="D14" s="83"/>
      <c r="E14" s="83"/>
      <c r="F14" s="81"/>
      <c r="G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15">
      <c r="A15" s="318" t="s">
        <v>139</v>
      </c>
      <c r="B15" s="318"/>
      <c r="C15" s="318"/>
      <c r="D15" s="318"/>
      <c r="E15" s="318"/>
      <c r="F15" s="318"/>
      <c r="G15" s="31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2:32" ht="12.75" customHeight="1" thickBot="1">
      <c r="B16" s="56"/>
      <c r="C16" s="56"/>
      <c r="D16" s="351" t="s">
        <v>457</v>
      </c>
      <c r="E16" s="352"/>
      <c r="F16" s="352"/>
      <c r="G16" s="353"/>
      <c r="H16" s="9"/>
      <c r="I16" s="9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85"/>
      <c r="AF16" s="85"/>
    </row>
    <row r="17" spans="1:38" ht="75">
      <c r="A17" s="44" t="s">
        <v>140</v>
      </c>
      <c r="B17" s="45" t="s">
        <v>141</v>
      </c>
      <c r="C17" s="46" t="s">
        <v>142</v>
      </c>
      <c r="D17" s="207" t="s">
        <v>143</v>
      </c>
      <c r="E17" s="208" t="s">
        <v>144</v>
      </c>
      <c r="F17" s="208" t="s">
        <v>145</v>
      </c>
      <c r="G17" s="208" t="s">
        <v>134</v>
      </c>
      <c r="H17" s="9"/>
      <c r="I17" s="9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5"/>
      <c r="AL17" s="85"/>
    </row>
    <row r="18" spans="1:38" ht="15">
      <c r="A18" s="354" t="s">
        <v>356</v>
      </c>
      <c r="B18" s="197" t="s">
        <v>343</v>
      </c>
      <c r="C18" s="75">
        <v>9.5</v>
      </c>
      <c r="D18" s="347">
        <v>41</v>
      </c>
      <c r="E18" s="200">
        <f>($D$18*F18/1000)</f>
        <v>0.3157</v>
      </c>
      <c r="F18" s="88">
        <v>7.7</v>
      </c>
      <c r="G18" s="201">
        <f>(F18/$C18)*100</f>
        <v>81.05263157894737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</row>
    <row r="19" spans="1:38" ht="15">
      <c r="A19" s="355"/>
      <c r="B19" s="197" t="s">
        <v>344</v>
      </c>
      <c r="C19" s="75">
        <v>200</v>
      </c>
      <c r="D19" s="348"/>
      <c r="E19" s="200">
        <f>($D$18*F19/1000)</f>
        <v>1.025</v>
      </c>
      <c r="F19" s="88">
        <v>25</v>
      </c>
      <c r="G19" s="201">
        <f aca="true" t="shared" si="0" ref="G19:G28">(F19/$C19)*100</f>
        <v>12.5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</row>
    <row r="20" spans="1:38" ht="15">
      <c r="A20" s="355"/>
      <c r="B20" s="197" t="s">
        <v>345</v>
      </c>
      <c r="C20" s="75">
        <v>250</v>
      </c>
      <c r="D20" s="348"/>
      <c r="E20" s="200">
        <f>($D$18*F20/1000)</f>
        <v>1.23</v>
      </c>
      <c r="F20" s="88">
        <v>30</v>
      </c>
      <c r="G20" s="201">
        <f t="shared" si="0"/>
        <v>12</v>
      </c>
      <c r="H20" s="85"/>
      <c r="I20" s="85"/>
      <c r="J20" s="87"/>
      <c r="K20" s="85"/>
      <c r="L20" s="85"/>
      <c r="M20" s="87"/>
      <c r="N20" s="85"/>
      <c r="O20" s="85"/>
      <c r="P20" s="87"/>
      <c r="Q20" s="85"/>
      <c r="R20" s="85"/>
      <c r="S20" s="87"/>
      <c r="T20" s="85"/>
      <c r="U20" s="85"/>
      <c r="V20" s="87"/>
      <c r="W20" s="85"/>
      <c r="X20" s="85"/>
      <c r="Y20" s="87"/>
      <c r="Z20" s="85"/>
      <c r="AA20" s="85"/>
      <c r="AB20" s="87"/>
      <c r="AC20" s="85"/>
      <c r="AD20" s="85"/>
      <c r="AE20" s="87"/>
      <c r="AF20" s="85"/>
      <c r="AG20" s="85"/>
      <c r="AH20" s="87"/>
      <c r="AI20" s="85"/>
      <c r="AJ20" s="85"/>
      <c r="AK20" s="85"/>
      <c r="AL20" s="85"/>
    </row>
    <row r="21" spans="1:38" ht="15">
      <c r="A21" s="355"/>
      <c r="B21" s="197" t="s">
        <v>346</v>
      </c>
      <c r="C21" s="75">
        <v>500</v>
      </c>
      <c r="D21" s="348"/>
      <c r="E21" s="200">
        <f>($D$18*F21/1000)</f>
        <v>3.69</v>
      </c>
      <c r="F21" s="88">
        <v>90</v>
      </c>
      <c r="G21" s="201">
        <f t="shared" si="0"/>
        <v>18</v>
      </c>
      <c r="H21" s="85"/>
      <c r="I21" s="85"/>
      <c r="J21" s="87"/>
      <c r="K21" s="85"/>
      <c r="L21" s="85"/>
      <c r="M21" s="87"/>
      <c r="N21" s="85"/>
      <c r="O21" s="85"/>
      <c r="P21" s="87"/>
      <c r="Q21" s="85"/>
      <c r="R21" s="85"/>
      <c r="S21" s="87"/>
      <c r="T21" s="85"/>
      <c r="U21" s="85"/>
      <c r="V21" s="87"/>
      <c r="W21" s="85"/>
      <c r="X21" s="85"/>
      <c r="Y21" s="87"/>
      <c r="Z21" s="85"/>
      <c r="AA21" s="85"/>
      <c r="AB21" s="87"/>
      <c r="AC21" s="85"/>
      <c r="AD21" s="85"/>
      <c r="AE21" s="87"/>
      <c r="AF21" s="85"/>
      <c r="AG21" s="85"/>
      <c r="AH21" s="87"/>
      <c r="AI21" s="85"/>
      <c r="AJ21" s="85"/>
      <c r="AK21" s="85"/>
      <c r="AL21" s="85"/>
    </row>
    <row r="22" spans="1:38" ht="15">
      <c r="A22" s="355"/>
      <c r="B22" s="197" t="s">
        <v>347</v>
      </c>
      <c r="C22" s="75">
        <v>10</v>
      </c>
      <c r="D22" s="348"/>
      <c r="E22" s="200">
        <f aca="true" t="shared" si="1" ref="E22:E29">($D$18*F22/1000)</f>
        <v>0.0082</v>
      </c>
      <c r="F22" s="88">
        <v>0.2</v>
      </c>
      <c r="G22" s="201">
        <f t="shared" si="0"/>
        <v>2</v>
      </c>
      <c r="H22" s="85"/>
      <c r="I22" s="85"/>
      <c r="J22" s="87"/>
      <c r="K22" s="85"/>
      <c r="L22" s="85"/>
      <c r="M22" s="87"/>
      <c r="N22" s="85"/>
      <c r="O22" s="85"/>
      <c r="P22" s="87"/>
      <c r="Q22" s="85"/>
      <c r="R22" s="85"/>
      <c r="S22" s="87"/>
      <c r="T22" s="85"/>
      <c r="U22" s="85"/>
      <c r="V22" s="87"/>
      <c r="W22" s="85"/>
      <c r="X22" s="85"/>
      <c r="Y22" s="87"/>
      <c r="Z22" s="85"/>
      <c r="AA22" s="85"/>
      <c r="AB22" s="87"/>
      <c r="AC22" s="85"/>
      <c r="AD22" s="85"/>
      <c r="AE22" s="87"/>
      <c r="AF22" s="85"/>
      <c r="AG22" s="85"/>
      <c r="AH22" s="87"/>
      <c r="AI22" s="85"/>
      <c r="AJ22" s="85"/>
      <c r="AK22" s="85"/>
      <c r="AL22" s="85"/>
    </row>
    <row r="23" spans="1:38" ht="15">
      <c r="A23" s="355"/>
      <c r="B23" s="197" t="s">
        <v>348</v>
      </c>
      <c r="C23" s="75">
        <v>30</v>
      </c>
      <c r="D23" s="348"/>
      <c r="E23" s="200">
        <f t="shared" si="1"/>
        <v>0.123</v>
      </c>
      <c r="F23" s="88">
        <v>3</v>
      </c>
      <c r="G23" s="201">
        <f t="shared" si="0"/>
        <v>10</v>
      </c>
      <c r="H23" s="85"/>
      <c r="I23" s="85"/>
      <c r="J23" s="87"/>
      <c r="K23" s="85"/>
      <c r="L23" s="85"/>
      <c r="M23" s="87"/>
      <c r="N23" s="85"/>
      <c r="O23" s="85"/>
      <c r="P23" s="87"/>
      <c r="Q23" s="85"/>
      <c r="R23" s="85"/>
      <c r="S23" s="87"/>
      <c r="T23" s="85"/>
      <c r="U23" s="85"/>
      <c r="V23" s="87"/>
      <c r="W23" s="85"/>
      <c r="X23" s="85"/>
      <c r="Y23" s="87"/>
      <c r="Z23" s="85"/>
      <c r="AA23" s="85"/>
      <c r="AB23" s="87"/>
      <c r="AC23" s="85"/>
      <c r="AD23" s="85"/>
      <c r="AE23" s="87"/>
      <c r="AF23" s="85"/>
      <c r="AG23" s="85"/>
      <c r="AH23" s="87"/>
      <c r="AI23" s="85"/>
      <c r="AJ23" s="85"/>
      <c r="AK23" s="85"/>
      <c r="AL23" s="85"/>
    </row>
    <row r="24" spans="1:38" s="73" customFormat="1" ht="15">
      <c r="A24" s="355"/>
      <c r="B24" s="197" t="s">
        <v>349</v>
      </c>
      <c r="C24" s="75">
        <v>4</v>
      </c>
      <c r="D24" s="348"/>
      <c r="E24" s="200">
        <f>($D$18*F24/1000)</f>
        <v>0.012299999999999998</v>
      </c>
      <c r="F24" s="88">
        <v>0.3</v>
      </c>
      <c r="G24" s="201">
        <f t="shared" si="0"/>
        <v>7.5</v>
      </c>
      <c r="H24" s="85"/>
      <c r="I24" s="85"/>
      <c r="J24" s="87"/>
      <c r="K24" s="85"/>
      <c r="L24" s="85"/>
      <c r="M24" s="87"/>
      <c r="N24" s="85"/>
      <c r="O24" s="85"/>
      <c r="P24" s="87"/>
      <c r="Q24" s="85"/>
      <c r="R24" s="85"/>
      <c r="S24" s="87"/>
      <c r="T24" s="85"/>
      <c r="U24" s="85"/>
      <c r="V24" s="87"/>
      <c r="W24" s="85"/>
      <c r="X24" s="85"/>
      <c r="Y24" s="87"/>
      <c r="Z24" s="85"/>
      <c r="AA24" s="85"/>
      <c r="AB24" s="87"/>
      <c r="AC24" s="85"/>
      <c r="AD24" s="85"/>
      <c r="AE24" s="87"/>
      <c r="AF24" s="85"/>
      <c r="AG24" s="85"/>
      <c r="AH24" s="87"/>
      <c r="AI24" s="85"/>
      <c r="AJ24" s="85"/>
      <c r="AK24" s="85"/>
      <c r="AL24" s="85"/>
    </row>
    <row r="25" spans="1:38" ht="15">
      <c r="A25" s="355"/>
      <c r="B25" s="197" t="s">
        <v>350</v>
      </c>
      <c r="C25" s="75">
        <v>40</v>
      </c>
      <c r="D25" s="348"/>
      <c r="E25" s="200">
        <f t="shared" si="1"/>
        <v>0.41</v>
      </c>
      <c r="F25" s="77">
        <v>10</v>
      </c>
      <c r="G25" s="201">
        <f t="shared" si="0"/>
        <v>25</v>
      </c>
      <c r="H25" s="85"/>
      <c r="I25" s="85"/>
      <c r="J25" s="87"/>
      <c r="K25" s="85"/>
      <c r="L25" s="85"/>
      <c r="M25" s="87"/>
      <c r="N25" s="85"/>
      <c r="O25" s="85"/>
      <c r="P25" s="87"/>
      <c r="Q25" s="85"/>
      <c r="R25" s="85"/>
      <c r="S25" s="87"/>
      <c r="T25" s="85"/>
      <c r="U25" s="85"/>
      <c r="V25" s="87"/>
      <c r="W25" s="85"/>
      <c r="X25" s="85"/>
      <c r="Y25" s="87"/>
      <c r="Z25" s="85"/>
      <c r="AA25" s="85"/>
      <c r="AB25" s="87"/>
      <c r="AC25" s="85"/>
      <c r="AD25" s="85"/>
      <c r="AE25" s="87"/>
      <c r="AF25" s="85"/>
      <c r="AG25" s="85"/>
      <c r="AH25" s="87"/>
      <c r="AI25" s="85"/>
      <c r="AJ25" s="85"/>
      <c r="AK25" s="85"/>
      <c r="AL25" s="85"/>
    </row>
    <row r="26" spans="1:38" ht="15">
      <c r="A26" s="355"/>
      <c r="B26" s="197" t="s">
        <v>351</v>
      </c>
      <c r="C26" s="75">
        <v>1200</v>
      </c>
      <c r="D26" s="348"/>
      <c r="E26" s="200">
        <f t="shared" si="1"/>
        <v>10.496</v>
      </c>
      <c r="F26" s="77">
        <v>256</v>
      </c>
      <c r="G26" s="201">
        <f t="shared" si="0"/>
        <v>21.333333333333336</v>
      </c>
      <c r="H26" s="85"/>
      <c r="I26" s="85"/>
      <c r="J26" s="87"/>
      <c r="K26" s="85"/>
      <c r="L26" s="85"/>
      <c r="M26" s="87"/>
      <c r="N26" s="85"/>
      <c r="O26" s="85"/>
      <c r="P26" s="87"/>
      <c r="Q26" s="85"/>
      <c r="R26" s="85"/>
      <c r="S26" s="87"/>
      <c r="T26" s="85"/>
      <c r="U26" s="85"/>
      <c r="V26" s="87"/>
      <c r="W26" s="85"/>
      <c r="X26" s="85"/>
      <c r="Y26" s="87"/>
      <c r="Z26" s="85"/>
      <c r="AA26" s="85"/>
      <c r="AB26" s="87"/>
      <c r="AC26" s="85"/>
      <c r="AD26" s="85"/>
      <c r="AE26" s="87"/>
      <c r="AF26" s="85"/>
      <c r="AG26" s="85"/>
      <c r="AH26" s="87"/>
      <c r="AI26" s="85"/>
      <c r="AJ26" s="85"/>
      <c r="AK26" s="85"/>
      <c r="AL26" s="85"/>
    </row>
    <row r="27" spans="1:38" ht="15">
      <c r="A27" s="355"/>
      <c r="B27" s="197" t="s">
        <v>352</v>
      </c>
      <c r="C27" s="75">
        <v>4</v>
      </c>
      <c r="D27" s="348"/>
      <c r="E27" s="200">
        <f t="shared" si="1"/>
        <v>0.0205</v>
      </c>
      <c r="F27" s="77">
        <v>0.5</v>
      </c>
      <c r="G27" s="201">
        <f t="shared" si="0"/>
        <v>12.5</v>
      </c>
      <c r="H27" s="85"/>
      <c r="I27" s="85"/>
      <c r="J27" s="87"/>
      <c r="K27" s="85"/>
      <c r="L27" s="85"/>
      <c r="M27" s="87"/>
      <c r="N27" s="85"/>
      <c r="O27" s="85"/>
      <c r="P27" s="87"/>
      <c r="Q27" s="85"/>
      <c r="R27" s="85"/>
      <c r="S27" s="87"/>
      <c r="T27" s="85"/>
      <c r="U27" s="85"/>
      <c r="V27" s="87"/>
      <c r="W27" s="85"/>
      <c r="X27" s="85"/>
      <c r="Y27" s="87"/>
      <c r="Z27" s="85"/>
      <c r="AA27" s="85"/>
      <c r="AB27" s="87"/>
      <c r="AC27" s="85"/>
      <c r="AD27" s="85"/>
      <c r="AE27" s="87"/>
      <c r="AF27" s="85"/>
      <c r="AG27" s="85"/>
      <c r="AH27" s="87"/>
      <c r="AI27" s="85"/>
      <c r="AJ27" s="85"/>
      <c r="AK27" s="85"/>
      <c r="AL27" s="85"/>
    </row>
    <row r="28" spans="1:38" ht="15">
      <c r="A28" s="355"/>
      <c r="B28" s="197" t="s">
        <v>353</v>
      </c>
      <c r="C28" s="75">
        <v>10</v>
      </c>
      <c r="D28" s="348"/>
      <c r="E28" s="200">
        <f>($D$18*F28/1000)</f>
        <v>0.041</v>
      </c>
      <c r="F28" s="77">
        <v>1</v>
      </c>
      <c r="G28" s="201">
        <f t="shared" si="0"/>
        <v>10</v>
      </c>
      <c r="H28" s="85"/>
      <c r="I28" s="85"/>
      <c r="J28" s="87"/>
      <c r="K28" s="85"/>
      <c r="L28" s="85"/>
      <c r="M28" s="87"/>
      <c r="N28" s="85"/>
      <c r="O28" s="85"/>
      <c r="P28" s="87"/>
      <c r="Q28" s="85"/>
      <c r="R28" s="85"/>
      <c r="S28" s="87"/>
      <c r="T28" s="85"/>
      <c r="U28" s="85"/>
      <c r="V28" s="87"/>
      <c r="W28" s="85"/>
      <c r="X28" s="85"/>
      <c r="Y28" s="87"/>
      <c r="Z28" s="85"/>
      <c r="AA28" s="85"/>
      <c r="AB28" s="87"/>
      <c r="AC28" s="85"/>
      <c r="AD28" s="85"/>
      <c r="AE28" s="87"/>
      <c r="AF28" s="85"/>
      <c r="AG28" s="85"/>
      <c r="AH28" s="87"/>
      <c r="AI28" s="85"/>
      <c r="AJ28" s="85"/>
      <c r="AK28" s="85"/>
      <c r="AL28" s="85"/>
    </row>
    <row r="29" spans="1:38" ht="22.5" customHeight="1" thickBot="1">
      <c r="A29" s="356"/>
      <c r="B29" s="198" t="s">
        <v>354</v>
      </c>
      <c r="C29" s="79">
        <v>0.4</v>
      </c>
      <c r="D29" s="349"/>
      <c r="E29" s="203">
        <f t="shared" si="1"/>
        <v>0.00041000000000000005</v>
      </c>
      <c r="F29" s="78">
        <v>0.01</v>
      </c>
      <c r="G29" s="202">
        <f>(F29/$C29)*100</f>
        <v>2.5</v>
      </c>
      <c r="H29" s="85"/>
      <c r="I29" s="85"/>
      <c r="J29" s="87"/>
      <c r="K29" s="85"/>
      <c r="L29" s="85"/>
      <c r="M29" s="87"/>
      <c r="N29" s="85"/>
      <c r="O29" s="85"/>
      <c r="P29" s="87"/>
      <c r="Q29" s="85"/>
      <c r="R29" s="85"/>
      <c r="S29" s="87"/>
      <c r="T29" s="85"/>
      <c r="U29" s="85"/>
      <c r="V29" s="87"/>
      <c r="W29" s="85"/>
      <c r="X29" s="85"/>
      <c r="Y29" s="87"/>
      <c r="Z29" s="85"/>
      <c r="AA29" s="85"/>
      <c r="AB29" s="87"/>
      <c r="AC29" s="85"/>
      <c r="AD29" s="85"/>
      <c r="AE29" s="87"/>
      <c r="AF29" s="85"/>
      <c r="AG29" s="85"/>
      <c r="AH29" s="87"/>
      <c r="AI29" s="85"/>
      <c r="AJ29" s="85"/>
      <c r="AK29" s="85"/>
      <c r="AL29" s="85"/>
    </row>
    <row r="30" spans="3:32" ht="15">
      <c r="C30" s="73"/>
      <c r="D30" s="73"/>
      <c r="E30" s="73"/>
      <c r="F30" s="73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</row>
    <row r="32" ht="15.75" thickBot="1"/>
    <row r="33" spans="2:7" ht="19.5" customHeight="1" thickBot="1">
      <c r="B33" s="56"/>
      <c r="C33" s="56"/>
      <c r="D33" s="351" t="s">
        <v>458</v>
      </c>
      <c r="E33" s="352"/>
      <c r="F33" s="352"/>
      <c r="G33" s="353"/>
    </row>
    <row r="34" spans="1:7" ht="75">
      <c r="A34" s="44" t="s">
        <v>140</v>
      </c>
      <c r="B34" s="45" t="s">
        <v>141</v>
      </c>
      <c r="C34" s="46" t="s">
        <v>142</v>
      </c>
      <c r="D34" s="207" t="s">
        <v>143</v>
      </c>
      <c r="E34" s="208" t="s">
        <v>144</v>
      </c>
      <c r="F34" s="208" t="s">
        <v>145</v>
      </c>
      <c r="G34" s="208" t="s">
        <v>134</v>
      </c>
    </row>
    <row r="35" spans="1:7" ht="15">
      <c r="A35" s="354" t="s">
        <v>357</v>
      </c>
      <c r="B35" s="197" t="s">
        <v>343</v>
      </c>
      <c r="C35" s="75">
        <v>9.5</v>
      </c>
      <c r="D35" s="347">
        <v>178</v>
      </c>
      <c r="E35" s="200">
        <f>$D$35*F35/1000</f>
        <v>1.2993999999999999</v>
      </c>
      <c r="F35" s="88">
        <v>7.3</v>
      </c>
      <c r="G35" s="199">
        <f aca="true" t="shared" si="2" ref="G35:G46">(F35/$C35)*100</f>
        <v>76.84210526315789</v>
      </c>
    </row>
    <row r="36" spans="1:7" ht="15">
      <c r="A36" s="355"/>
      <c r="B36" s="197" t="s">
        <v>344</v>
      </c>
      <c r="C36" s="75">
        <v>200</v>
      </c>
      <c r="D36" s="348"/>
      <c r="E36" s="200">
        <f>($D$35*F36/1000)</f>
        <v>5.34</v>
      </c>
      <c r="F36" s="88">
        <v>30</v>
      </c>
      <c r="G36" s="199">
        <f t="shared" si="2"/>
        <v>15</v>
      </c>
    </row>
    <row r="37" spans="1:7" ht="15">
      <c r="A37" s="355"/>
      <c r="B37" s="197" t="s">
        <v>345</v>
      </c>
      <c r="C37" s="75">
        <v>250</v>
      </c>
      <c r="D37" s="348"/>
      <c r="E37" s="200">
        <f>$D$35*F37/1000</f>
        <v>4.45</v>
      </c>
      <c r="F37" s="88">
        <v>25</v>
      </c>
      <c r="G37" s="199">
        <f t="shared" si="2"/>
        <v>10</v>
      </c>
    </row>
    <row r="38" spans="1:7" ht="15">
      <c r="A38" s="355"/>
      <c r="B38" s="197" t="s">
        <v>346</v>
      </c>
      <c r="C38" s="75">
        <v>500</v>
      </c>
      <c r="D38" s="348"/>
      <c r="E38" s="200">
        <f>($D$35*F38/1000)</f>
        <v>12.46</v>
      </c>
      <c r="F38" s="88">
        <v>70</v>
      </c>
      <c r="G38" s="199">
        <f t="shared" si="2"/>
        <v>14.000000000000002</v>
      </c>
    </row>
    <row r="39" spans="1:7" ht="15">
      <c r="A39" s="355"/>
      <c r="B39" s="197" t="s">
        <v>347</v>
      </c>
      <c r="C39" s="75">
        <v>10</v>
      </c>
      <c r="D39" s="348"/>
      <c r="E39" s="200">
        <f>$D$35*F39/1000</f>
        <v>0.053399999999999996</v>
      </c>
      <c r="F39" s="88">
        <v>0.3</v>
      </c>
      <c r="G39" s="199">
        <f t="shared" si="2"/>
        <v>3</v>
      </c>
    </row>
    <row r="40" spans="1:7" ht="15">
      <c r="A40" s="355"/>
      <c r="B40" s="197" t="s">
        <v>348</v>
      </c>
      <c r="C40" s="75">
        <v>30</v>
      </c>
      <c r="D40" s="348"/>
      <c r="E40" s="200">
        <f>($D$35*F40/1000)</f>
        <v>0.5518000000000001</v>
      </c>
      <c r="F40" s="88">
        <v>3.1</v>
      </c>
      <c r="G40" s="199">
        <f t="shared" si="2"/>
        <v>10.333333333333334</v>
      </c>
    </row>
    <row r="41" spans="1:7" ht="15">
      <c r="A41" s="355"/>
      <c r="B41" s="197" t="s">
        <v>349</v>
      </c>
      <c r="C41" s="75">
        <v>4</v>
      </c>
      <c r="D41" s="348"/>
      <c r="E41" s="200">
        <f>$D$35*F41/1000</f>
        <v>0.0356</v>
      </c>
      <c r="F41" s="88">
        <v>0.2</v>
      </c>
      <c r="G41" s="199">
        <f t="shared" si="2"/>
        <v>5</v>
      </c>
    </row>
    <row r="42" spans="1:7" ht="15">
      <c r="A42" s="355"/>
      <c r="B42" s="197" t="s">
        <v>350</v>
      </c>
      <c r="C42" s="75">
        <v>40</v>
      </c>
      <c r="D42" s="348"/>
      <c r="E42" s="200">
        <f>($D$35*F42/1000)</f>
        <v>1.78</v>
      </c>
      <c r="F42" s="77">
        <v>10</v>
      </c>
      <c r="G42" s="199">
        <f t="shared" si="2"/>
        <v>25</v>
      </c>
    </row>
    <row r="43" spans="1:7" ht="15">
      <c r="A43" s="355"/>
      <c r="B43" s="197" t="s">
        <v>351</v>
      </c>
      <c r="C43" s="75">
        <v>1200</v>
      </c>
      <c r="D43" s="348"/>
      <c r="E43" s="200">
        <f>$D$35*F43/1000</f>
        <v>11.214</v>
      </c>
      <c r="F43" s="77">
        <v>63</v>
      </c>
      <c r="G43" s="199">
        <f t="shared" si="2"/>
        <v>5.25</v>
      </c>
    </row>
    <row r="44" spans="1:7" ht="15">
      <c r="A44" s="355"/>
      <c r="B44" s="197" t="s">
        <v>352</v>
      </c>
      <c r="C44" s="75">
        <v>4</v>
      </c>
      <c r="D44" s="348"/>
      <c r="E44" s="200">
        <f>($D$35*F44/1000)</f>
        <v>0.089</v>
      </c>
      <c r="F44" s="77">
        <v>0.5</v>
      </c>
      <c r="G44" s="199">
        <f t="shared" si="2"/>
        <v>12.5</v>
      </c>
    </row>
    <row r="45" spans="1:7" ht="15">
      <c r="A45" s="355"/>
      <c r="B45" s="197" t="s">
        <v>353</v>
      </c>
      <c r="C45" s="75">
        <v>10</v>
      </c>
      <c r="D45" s="348"/>
      <c r="E45" s="200">
        <f>$D$35*F45/1000</f>
        <v>0.178</v>
      </c>
      <c r="F45" s="77">
        <v>1</v>
      </c>
      <c r="G45" s="199">
        <f t="shared" si="2"/>
        <v>10</v>
      </c>
    </row>
    <row r="46" spans="1:7" ht="15.75" thickBot="1">
      <c r="A46" s="356"/>
      <c r="B46" s="198" t="s">
        <v>354</v>
      </c>
      <c r="C46" s="79">
        <v>0.4</v>
      </c>
      <c r="D46" s="349"/>
      <c r="E46" s="200">
        <f>($D$35*F46/1000)</f>
        <v>0.0017800000000000001</v>
      </c>
      <c r="F46" s="78">
        <v>0.01</v>
      </c>
      <c r="G46" s="205">
        <f t="shared" si="2"/>
        <v>2.5</v>
      </c>
    </row>
    <row r="50" spans="1:4" ht="15">
      <c r="A50" s="100" t="s">
        <v>358</v>
      </c>
      <c r="B50" s="100"/>
      <c r="C50" s="100"/>
      <c r="D50" s="100"/>
    </row>
    <row r="51" ht="15.75" thickBot="1"/>
    <row r="52" spans="2:7" ht="15" customHeight="1" thickBot="1">
      <c r="B52" s="56"/>
      <c r="C52" s="56"/>
      <c r="D52" s="351" t="s">
        <v>462</v>
      </c>
      <c r="E52" s="352"/>
      <c r="F52" s="352"/>
      <c r="G52" s="353"/>
    </row>
    <row r="53" spans="1:7" ht="75">
      <c r="A53" s="44" t="s">
        <v>140</v>
      </c>
      <c r="B53" s="45" t="s">
        <v>141</v>
      </c>
      <c r="C53" s="46" t="s">
        <v>463</v>
      </c>
      <c r="D53" s="207" t="s">
        <v>143</v>
      </c>
      <c r="E53" s="208" t="s">
        <v>144</v>
      </c>
      <c r="F53" s="208" t="s">
        <v>145</v>
      </c>
      <c r="G53" s="208" t="s">
        <v>134</v>
      </c>
    </row>
    <row r="54" spans="1:7" ht="15" customHeight="1">
      <c r="A54" s="354" t="s">
        <v>459</v>
      </c>
      <c r="B54" s="197" t="s">
        <v>343</v>
      </c>
      <c r="C54" s="75">
        <v>9.5</v>
      </c>
      <c r="D54" s="347" t="s">
        <v>461</v>
      </c>
      <c r="E54" s="200"/>
      <c r="F54" s="88">
        <v>7.5</v>
      </c>
      <c r="G54" s="199">
        <f>(F54/$C54)*100</f>
        <v>78.94736842105263</v>
      </c>
    </row>
    <row r="55" spans="1:7" ht="15">
      <c r="A55" s="355"/>
      <c r="B55" s="197" t="s">
        <v>344</v>
      </c>
      <c r="C55" s="75">
        <v>200</v>
      </c>
      <c r="D55" s="348"/>
      <c r="E55" s="200"/>
      <c r="F55" s="88">
        <v>25</v>
      </c>
      <c r="G55" s="199">
        <f>(F55/$C55)*100</f>
        <v>12.5</v>
      </c>
    </row>
    <row r="56" spans="1:7" ht="15">
      <c r="A56" s="355"/>
      <c r="B56" s="197" t="s">
        <v>345</v>
      </c>
      <c r="C56" s="75">
        <v>250</v>
      </c>
      <c r="D56" s="348"/>
      <c r="E56" s="200"/>
      <c r="F56" s="88">
        <v>25</v>
      </c>
      <c r="G56" s="199">
        <f>(F56/$C56)*100</f>
        <v>10</v>
      </c>
    </row>
    <row r="57" spans="1:7" ht="15">
      <c r="A57" s="355"/>
      <c r="B57" s="197" t="s">
        <v>346</v>
      </c>
      <c r="C57" s="75">
        <v>500</v>
      </c>
      <c r="D57" s="348"/>
      <c r="E57" s="200"/>
      <c r="F57" s="88">
        <v>30</v>
      </c>
      <c r="G57" s="199">
        <f>(F57/$C57)*100</f>
        <v>6</v>
      </c>
    </row>
    <row r="58" spans="1:7" ht="15.75" thickBot="1">
      <c r="A58" s="356"/>
      <c r="B58" s="198" t="s">
        <v>460</v>
      </c>
      <c r="C58" s="79">
        <v>10</v>
      </c>
      <c r="D58" s="349"/>
      <c r="E58" s="204"/>
      <c r="F58" s="78">
        <v>1</v>
      </c>
      <c r="G58" s="205">
        <f>(F58/$C58)*100</f>
        <v>10</v>
      </c>
    </row>
    <row r="60" ht="15.75" thickBot="1"/>
    <row r="61" spans="2:7" ht="15" customHeight="1" thickBot="1">
      <c r="B61" s="56"/>
      <c r="C61" s="56"/>
      <c r="D61" s="351" t="s">
        <v>467</v>
      </c>
      <c r="E61" s="352"/>
      <c r="F61" s="352"/>
      <c r="G61" s="353"/>
    </row>
    <row r="62" spans="1:7" ht="75">
      <c r="A62" s="44" t="s">
        <v>140</v>
      </c>
      <c r="B62" s="45" t="s">
        <v>141</v>
      </c>
      <c r="C62" s="46" t="s">
        <v>463</v>
      </c>
      <c r="D62" s="207" t="s">
        <v>143</v>
      </c>
      <c r="E62" s="208" t="s">
        <v>144</v>
      </c>
      <c r="F62" s="208" t="s">
        <v>145</v>
      </c>
      <c r="G62" s="208" t="s">
        <v>134</v>
      </c>
    </row>
    <row r="63" spans="1:7" ht="15" customHeight="1">
      <c r="A63" s="354" t="s">
        <v>464</v>
      </c>
      <c r="B63" s="197" t="s">
        <v>343</v>
      </c>
      <c r="C63" s="75">
        <v>9.5</v>
      </c>
      <c r="D63" s="347" t="s">
        <v>461</v>
      </c>
      <c r="E63" s="200"/>
      <c r="F63" s="88">
        <v>7.7</v>
      </c>
      <c r="G63" s="199">
        <f>(F63/$C63)*100</f>
        <v>81.05263157894737</v>
      </c>
    </row>
    <row r="64" spans="1:7" ht="15">
      <c r="A64" s="355"/>
      <c r="B64" s="197" t="s">
        <v>344</v>
      </c>
      <c r="C64" s="75">
        <v>200</v>
      </c>
      <c r="D64" s="348"/>
      <c r="E64" s="200"/>
      <c r="F64" s="88">
        <v>25</v>
      </c>
      <c r="G64" s="199">
        <f>(F64/$C64)*100</f>
        <v>12.5</v>
      </c>
    </row>
    <row r="65" spans="1:7" ht="15">
      <c r="A65" s="355"/>
      <c r="B65" s="197" t="s">
        <v>345</v>
      </c>
      <c r="C65" s="75">
        <v>250</v>
      </c>
      <c r="D65" s="348"/>
      <c r="E65" s="200"/>
      <c r="F65" s="88">
        <v>25</v>
      </c>
      <c r="G65" s="199">
        <f>(F65/$C65)*100</f>
        <v>10</v>
      </c>
    </row>
    <row r="66" spans="1:7" ht="15">
      <c r="A66" s="355"/>
      <c r="B66" s="197" t="s">
        <v>346</v>
      </c>
      <c r="C66" s="75">
        <v>500</v>
      </c>
      <c r="D66" s="348"/>
      <c r="E66" s="200"/>
      <c r="F66" s="88">
        <v>50</v>
      </c>
      <c r="G66" s="199">
        <f>(F66/$C66)*100</f>
        <v>10</v>
      </c>
    </row>
    <row r="67" spans="1:7" ht="15.75" thickBot="1">
      <c r="A67" s="356"/>
      <c r="B67" s="198" t="s">
        <v>460</v>
      </c>
      <c r="C67" s="79">
        <v>10</v>
      </c>
      <c r="D67" s="349"/>
      <c r="E67" s="204"/>
      <c r="F67" s="78">
        <v>1</v>
      </c>
      <c r="G67" s="205">
        <f>(F67/$C67)*100</f>
        <v>10</v>
      </c>
    </row>
    <row r="69" ht="15.75" thickBot="1"/>
    <row r="70" spans="2:7" ht="15.75" thickBot="1">
      <c r="B70" s="56"/>
      <c r="C70" s="56"/>
      <c r="D70" s="351" t="s">
        <v>468</v>
      </c>
      <c r="E70" s="352"/>
      <c r="F70" s="352"/>
      <c r="G70" s="353"/>
    </row>
    <row r="71" spans="1:7" ht="75">
      <c r="A71" s="44" t="s">
        <v>140</v>
      </c>
      <c r="B71" s="45" t="s">
        <v>141</v>
      </c>
      <c r="C71" s="46" t="s">
        <v>463</v>
      </c>
      <c r="D71" s="207" t="s">
        <v>143</v>
      </c>
      <c r="E71" s="208" t="s">
        <v>144</v>
      </c>
      <c r="F71" s="208" t="s">
        <v>145</v>
      </c>
      <c r="G71" s="208" t="s">
        <v>134</v>
      </c>
    </row>
    <row r="72" spans="1:7" ht="15">
      <c r="A72" s="354" t="s">
        <v>465</v>
      </c>
      <c r="B72" s="197" t="s">
        <v>343</v>
      </c>
      <c r="C72" s="75">
        <v>9.5</v>
      </c>
      <c r="D72" s="347" t="s">
        <v>461</v>
      </c>
      <c r="E72" s="200"/>
      <c r="F72" s="88">
        <v>7.4</v>
      </c>
      <c r="G72" s="199">
        <f>(F72/$C72)*100</f>
        <v>77.89473684210527</v>
      </c>
    </row>
    <row r="73" spans="1:7" ht="15">
      <c r="A73" s="355"/>
      <c r="B73" s="197" t="s">
        <v>344</v>
      </c>
      <c r="C73" s="75">
        <v>200</v>
      </c>
      <c r="D73" s="348"/>
      <c r="E73" s="200"/>
      <c r="F73" s="88">
        <v>25</v>
      </c>
      <c r="G73" s="199">
        <f>(F73/$C73)*100</f>
        <v>12.5</v>
      </c>
    </row>
    <row r="74" spans="1:7" ht="15">
      <c r="A74" s="355"/>
      <c r="B74" s="197" t="s">
        <v>345</v>
      </c>
      <c r="C74" s="75">
        <v>250</v>
      </c>
      <c r="D74" s="348"/>
      <c r="E74" s="200"/>
      <c r="F74" s="88">
        <v>25</v>
      </c>
      <c r="G74" s="199">
        <f>(F74/$C74)*100</f>
        <v>10</v>
      </c>
    </row>
    <row r="75" spans="1:7" ht="15">
      <c r="A75" s="355"/>
      <c r="B75" s="197" t="s">
        <v>346</v>
      </c>
      <c r="C75" s="75">
        <v>500</v>
      </c>
      <c r="D75" s="348"/>
      <c r="E75" s="200"/>
      <c r="F75" s="88">
        <v>40</v>
      </c>
      <c r="G75" s="199">
        <f>(F75/$C75)*100</f>
        <v>8</v>
      </c>
    </row>
    <row r="76" spans="1:7" ht="15.75" thickBot="1">
      <c r="A76" s="356"/>
      <c r="B76" s="198" t="s">
        <v>460</v>
      </c>
      <c r="C76" s="79">
        <v>10</v>
      </c>
      <c r="D76" s="349"/>
      <c r="E76" s="204"/>
      <c r="F76" s="78">
        <v>1</v>
      </c>
      <c r="G76" s="205">
        <f>(F76/$C76)*100</f>
        <v>10</v>
      </c>
    </row>
    <row r="78" ht="15.75" thickBot="1"/>
    <row r="79" spans="2:7" ht="15" customHeight="1" thickBot="1">
      <c r="B79" s="56"/>
      <c r="C79" s="56"/>
      <c r="D79" s="351" t="s">
        <v>469</v>
      </c>
      <c r="E79" s="352"/>
      <c r="F79" s="352"/>
      <c r="G79" s="353"/>
    </row>
    <row r="80" spans="1:7" ht="75">
      <c r="A80" s="44" t="s">
        <v>140</v>
      </c>
      <c r="B80" s="45" t="s">
        <v>141</v>
      </c>
      <c r="C80" s="46" t="s">
        <v>463</v>
      </c>
      <c r="D80" s="207" t="s">
        <v>143</v>
      </c>
      <c r="E80" s="208" t="s">
        <v>144</v>
      </c>
      <c r="F80" s="208" t="s">
        <v>145</v>
      </c>
      <c r="G80" s="208" t="s">
        <v>134</v>
      </c>
    </row>
    <row r="81" spans="1:7" ht="15" customHeight="1">
      <c r="A81" s="354" t="s">
        <v>466</v>
      </c>
      <c r="B81" s="197" t="s">
        <v>343</v>
      </c>
      <c r="C81" s="75">
        <v>9.5</v>
      </c>
      <c r="D81" s="347" t="s">
        <v>461</v>
      </c>
      <c r="E81" s="200"/>
      <c r="F81" s="88">
        <v>7.4</v>
      </c>
      <c r="G81" s="199">
        <f>(F81/$C81)*100</f>
        <v>77.89473684210527</v>
      </c>
    </row>
    <row r="82" spans="1:7" ht="15">
      <c r="A82" s="355"/>
      <c r="B82" s="197" t="s">
        <v>344</v>
      </c>
      <c r="C82" s="75">
        <v>200</v>
      </c>
      <c r="D82" s="348"/>
      <c r="E82" s="200"/>
      <c r="F82" s="88">
        <v>154</v>
      </c>
      <c r="G82" s="199">
        <f>(F82/$C82)*100</f>
        <v>77</v>
      </c>
    </row>
    <row r="83" spans="1:7" ht="15">
      <c r="A83" s="355"/>
      <c r="B83" s="197" t="s">
        <v>345</v>
      </c>
      <c r="C83" s="75">
        <v>250</v>
      </c>
      <c r="D83" s="348"/>
      <c r="E83" s="200"/>
      <c r="F83" s="88">
        <v>40</v>
      </c>
      <c r="G83" s="199">
        <f>(F83/$C83)*100</f>
        <v>16</v>
      </c>
    </row>
    <row r="84" spans="1:7" ht="15">
      <c r="A84" s="355"/>
      <c r="B84" s="197" t="s">
        <v>346</v>
      </c>
      <c r="C84" s="75">
        <v>500</v>
      </c>
      <c r="D84" s="348"/>
      <c r="E84" s="200"/>
      <c r="F84" s="88">
        <v>130</v>
      </c>
      <c r="G84" s="199">
        <f>(F84/$C84)*100</f>
        <v>26</v>
      </c>
    </row>
    <row r="85" spans="1:7" ht="15.75" thickBot="1">
      <c r="A85" s="356"/>
      <c r="B85" s="198" t="s">
        <v>460</v>
      </c>
      <c r="C85" s="79">
        <v>10</v>
      </c>
      <c r="D85" s="349"/>
      <c r="E85" s="204"/>
      <c r="F85" s="78">
        <v>1</v>
      </c>
      <c r="G85" s="205">
        <f>(F85/$C85)*100</f>
        <v>10</v>
      </c>
    </row>
  </sheetData>
  <sheetProtection password="C75F" sheet="1" selectLockedCells="1" selectUnlockedCells="1"/>
  <mergeCells count="29">
    <mergeCell ref="D52:G52"/>
    <mergeCell ref="A54:A58"/>
    <mergeCell ref="D54:D58"/>
    <mergeCell ref="D79:G79"/>
    <mergeCell ref="A81:A85"/>
    <mergeCell ref="D81:D85"/>
    <mergeCell ref="D61:G61"/>
    <mergeCell ref="A63:A67"/>
    <mergeCell ref="D63:D67"/>
    <mergeCell ref="D70:G70"/>
    <mergeCell ref="A72:A76"/>
    <mergeCell ref="D72:D76"/>
    <mergeCell ref="P16:R16"/>
    <mergeCell ref="S16:U16"/>
    <mergeCell ref="V16:X16"/>
    <mergeCell ref="Y16:AA16"/>
    <mergeCell ref="D33:G33"/>
    <mergeCell ref="A18:A29"/>
    <mergeCell ref="D18:D29"/>
    <mergeCell ref="A35:A46"/>
    <mergeCell ref="D35:D46"/>
    <mergeCell ref="M16:O16"/>
    <mergeCell ref="J16:L16"/>
    <mergeCell ref="AB16:AD16"/>
    <mergeCell ref="A1:G1"/>
    <mergeCell ref="A3:G3"/>
    <mergeCell ref="A5:G5"/>
    <mergeCell ref="A15:G15"/>
    <mergeCell ref="D16:G16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95" zoomScaleNormal="95" zoomScalePageLayoutView="0" workbookViewId="0" topLeftCell="A1">
      <selection activeCell="C37" sqref="C37"/>
    </sheetView>
  </sheetViews>
  <sheetFormatPr defaultColWidth="9.140625" defaultRowHeight="12.75"/>
  <cols>
    <col min="1" max="1" width="20.57421875" style="1" customWidth="1"/>
    <col min="2" max="2" width="21.28125" style="1" customWidth="1"/>
    <col min="3" max="3" width="20.57421875" style="1" customWidth="1"/>
    <col min="4" max="4" width="19.00390625" style="1" customWidth="1"/>
    <col min="5" max="5" width="16.421875" style="1" customWidth="1"/>
    <col min="6" max="7" width="19.00390625" style="1" customWidth="1"/>
    <col min="8" max="8" width="22.8515625" style="1" customWidth="1"/>
    <col min="9" max="9" width="90.8515625" style="1" customWidth="1"/>
    <col min="10" max="10" width="15.7109375" style="1" customWidth="1"/>
    <col min="11" max="11" width="19.28125" style="1" customWidth="1"/>
    <col min="12" max="12" width="23.00390625" style="1" customWidth="1"/>
    <col min="13" max="16384" width="9.140625" style="1" customWidth="1"/>
  </cols>
  <sheetData>
    <row r="1" spans="1:17" ht="15">
      <c r="A1" s="295" t="s">
        <v>21</v>
      </c>
      <c r="B1" s="295"/>
      <c r="C1" s="295"/>
      <c r="D1" s="295"/>
      <c r="E1" s="295"/>
      <c r="F1" s="295"/>
      <c r="G1" s="295"/>
      <c r="H1" s="295"/>
      <c r="I1" s="295"/>
      <c r="J1" s="89"/>
      <c r="K1" s="89"/>
      <c r="L1" s="89"/>
      <c r="M1" s="89"/>
      <c r="N1" s="89"/>
      <c r="O1" s="89"/>
      <c r="P1" s="89"/>
      <c r="Q1" s="89"/>
    </row>
    <row r="2" spans="1:17" ht="15">
      <c r="A2" s="20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5">
      <c r="A3" s="295" t="s">
        <v>146</v>
      </c>
      <c r="B3" s="295"/>
      <c r="C3" s="295"/>
      <c r="D3" s="295"/>
      <c r="E3" s="295"/>
      <c r="F3" s="295"/>
      <c r="G3" s="295"/>
      <c r="H3" s="295"/>
      <c r="I3" s="295"/>
      <c r="J3" s="89"/>
      <c r="K3" s="89"/>
      <c r="L3" s="89"/>
      <c r="M3" s="89"/>
      <c r="N3" s="89"/>
      <c r="O3" s="89"/>
      <c r="P3" s="89"/>
      <c r="Q3" s="89"/>
    </row>
    <row r="4" spans="1:17" ht="15">
      <c r="A4" s="5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4" ht="12.75" customHeight="1">
      <c r="A5" s="294" t="s">
        <v>147</v>
      </c>
      <c r="B5" s="294"/>
      <c r="C5" s="294"/>
      <c r="D5" s="41" t="s">
        <v>293</v>
      </c>
    </row>
    <row r="6" spans="1:4" ht="12.75" customHeight="1">
      <c r="A6" s="294" t="s">
        <v>148</v>
      </c>
      <c r="B6" s="294"/>
      <c r="C6" s="294"/>
      <c r="D6" s="41">
        <v>2018</v>
      </c>
    </row>
    <row r="7" spans="1:4" ht="12.75" customHeight="1">
      <c r="A7" s="294" t="s">
        <v>149</v>
      </c>
      <c r="B7" s="294"/>
      <c r="C7" s="294"/>
      <c r="D7" s="41" t="s">
        <v>470</v>
      </c>
    </row>
    <row r="10" spans="1:9" ht="15">
      <c r="A10" s="318" t="s">
        <v>150</v>
      </c>
      <c r="B10" s="318"/>
      <c r="C10" s="318"/>
      <c r="D10" s="318"/>
      <c r="E10" s="318"/>
      <c r="F10" s="318"/>
      <c r="G10" s="318"/>
      <c r="H10" s="318"/>
      <c r="I10" s="318"/>
    </row>
    <row r="11" spans="1:7" ht="12.75" customHeight="1">
      <c r="A11" s="2"/>
      <c r="D11" s="360" t="s">
        <v>151</v>
      </c>
      <c r="E11" s="360"/>
      <c r="F11" s="360" t="s">
        <v>152</v>
      </c>
      <c r="G11" s="360"/>
    </row>
    <row r="12" spans="1:9" ht="45">
      <c r="A12" s="91" t="s">
        <v>153</v>
      </c>
      <c r="B12" s="90" t="s">
        <v>154</v>
      </c>
      <c r="C12" s="92" t="s">
        <v>155</v>
      </c>
      <c r="D12" s="92" t="s">
        <v>156</v>
      </c>
      <c r="E12" s="92" t="s">
        <v>157</v>
      </c>
      <c r="F12" s="92" t="s">
        <v>156</v>
      </c>
      <c r="G12" s="92" t="s">
        <v>157</v>
      </c>
      <c r="H12" s="90" t="s">
        <v>158</v>
      </c>
      <c r="I12" s="93" t="s">
        <v>159</v>
      </c>
    </row>
    <row r="13" spans="1:9" ht="18.75" customHeight="1">
      <c r="A13" s="179"/>
      <c r="B13" s="181"/>
      <c r="C13" s="180"/>
      <c r="D13" s="182"/>
      <c r="E13" s="182"/>
      <c r="F13" s="180"/>
      <c r="G13" s="180"/>
      <c r="H13" s="181"/>
      <c r="I13" s="357"/>
    </row>
    <row r="14" spans="1:9" ht="15">
      <c r="A14" s="179"/>
      <c r="B14" s="181"/>
      <c r="C14" s="180"/>
      <c r="D14" s="182"/>
      <c r="E14" s="182"/>
      <c r="F14" s="180"/>
      <c r="G14" s="180"/>
      <c r="H14" s="181"/>
      <c r="I14" s="358"/>
    </row>
    <row r="15" spans="1:9" ht="15">
      <c r="A15" s="179"/>
      <c r="B15" s="181"/>
      <c r="C15" s="180"/>
      <c r="D15" s="182"/>
      <c r="E15" s="182"/>
      <c r="F15" s="180"/>
      <c r="G15" s="180"/>
      <c r="H15" s="181"/>
      <c r="I15" s="358"/>
    </row>
    <row r="16" spans="1:9" ht="15">
      <c r="A16" s="179"/>
      <c r="B16" s="181"/>
      <c r="C16" s="180"/>
      <c r="D16" s="182"/>
      <c r="E16" s="182"/>
      <c r="F16" s="180"/>
      <c r="G16" s="180"/>
      <c r="H16" s="181"/>
      <c r="I16" s="358"/>
    </row>
    <row r="17" spans="1:9" ht="15">
      <c r="A17" s="179"/>
      <c r="B17" s="181"/>
      <c r="C17" s="180"/>
      <c r="D17" s="182"/>
      <c r="E17" s="182"/>
      <c r="F17" s="180"/>
      <c r="G17" s="180"/>
      <c r="H17" s="181"/>
      <c r="I17" s="358"/>
    </row>
    <row r="18" spans="1:9" ht="15">
      <c r="A18" s="179"/>
      <c r="B18" s="181"/>
      <c r="C18" s="180"/>
      <c r="D18" s="182"/>
      <c r="E18" s="182"/>
      <c r="F18" s="180"/>
      <c r="G18" s="180"/>
      <c r="H18" s="181"/>
      <c r="I18" s="358"/>
    </row>
    <row r="19" spans="1:9" ht="15">
      <c r="A19" s="179"/>
      <c r="B19" s="181"/>
      <c r="C19" s="180"/>
      <c r="D19" s="182"/>
      <c r="E19" s="182"/>
      <c r="F19" s="180"/>
      <c r="G19" s="180"/>
      <c r="H19" s="181"/>
      <c r="I19" s="358"/>
    </row>
    <row r="20" spans="1:9" ht="15">
      <c r="A20" s="179"/>
      <c r="B20" s="181"/>
      <c r="C20" s="180"/>
      <c r="D20" s="183"/>
      <c r="E20" s="183"/>
      <c r="F20" s="180"/>
      <c r="G20" s="180"/>
      <c r="H20" s="181"/>
      <c r="I20" s="358"/>
    </row>
    <row r="21" spans="1:9" ht="15">
      <c r="A21" s="179"/>
      <c r="B21" s="181"/>
      <c r="C21" s="180"/>
      <c r="D21" s="183"/>
      <c r="E21" s="183"/>
      <c r="F21" s="180"/>
      <c r="G21" s="180"/>
      <c r="H21" s="181"/>
      <c r="I21" s="358"/>
    </row>
    <row r="22" spans="1:9" ht="15">
      <c r="A22" s="179"/>
      <c r="B22" s="181"/>
      <c r="C22" s="180"/>
      <c r="D22" s="183"/>
      <c r="E22" s="183"/>
      <c r="F22" s="180"/>
      <c r="G22" s="180"/>
      <c r="H22" s="181"/>
      <c r="I22" s="358"/>
    </row>
    <row r="23" spans="1:9" ht="15">
      <c r="A23" s="179"/>
      <c r="B23" s="181"/>
      <c r="C23" s="180"/>
      <c r="D23" s="183"/>
      <c r="E23" s="183"/>
      <c r="F23" s="180"/>
      <c r="G23" s="180"/>
      <c r="H23" s="181"/>
      <c r="I23" s="358"/>
    </row>
    <row r="24" spans="1:9" ht="15">
      <c r="A24" s="179"/>
      <c r="B24" s="181"/>
      <c r="C24" s="180"/>
      <c r="D24" s="183"/>
      <c r="E24" s="183"/>
      <c r="F24" s="180"/>
      <c r="G24" s="180"/>
      <c r="H24" s="181"/>
      <c r="I24" s="358"/>
    </row>
    <row r="25" spans="1:9" ht="15.75" thickBot="1">
      <c r="A25" s="179"/>
      <c r="B25" s="181"/>
      <c r="C25" s="180"/>
      <c r="D25" s="184"/>
      <c r="E25" s="184"/>
      <c r="F25" s="97"/>
      <c r="G25" s="97"/>
      <c r="H25" s="181"/>
      <c r="I25" s="359"/>
    </row>
    <row r="26" ht="15">
      <c r="A26" s="56"/>
    </row>
    <row r="27" ht="15">
      <c r="A27" s="1" t="s">
        <v>499</v>
      </c>
    </row>
    <row r="29" ht="15">
      <c r="A29" s="1" t="s">
        <v>82</v>
      </c>
    </row>
    <row r="32" ht="15">
      <c r="A32" s="2"/>
    </row>
    <row r="33" ht="15">
      <c r="H33" s="98"/>
    </row>
  </sheetData>
  <sheetProtection password="C75F" sheet="1" selectLockedCells="1" selectUnlockedCells="1"/>
  <mergeCells count="9">
    <mergeCell ref="I13:I25"/>
    <mergeCell ref="D11:E11"/>
    <mergeCell ref="F11:G11"/>
    <mergeCell ref="A1:I1"/>
    <mergeCell ref="A3:I3"/>
    <mergeCell ref="A5:C5"/>
    <mergeCell ref="A6:C6"/>
    <mergeCell ref="A7:C7"/>
    <mergeCell ref="A10:I10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9"/>
  <sheetViews>
    <sheetView zoomScale="95" zoomScaleNormal="95" zoomScalePageLayoutView="0" workbookViewId="0" topLeftCell="A37">
      <selection activeCell="D65" sqref="D65"/>
    </sheetView>
  </sheetViews>
  <sheetFormatPr defaultColWidth="9.140625" defaultRowHeight="12.75"/>
  <cols>
    <col min="1" max="1" width="53.28125" style="1" customWidth="1"/>
    <col min="2" max="2" width="67.57421875" style="1" customWidth="1"/>
    <col min="3" max="3" width="22.00390625" style="1" customWidth="1"/>
    <col min="4" max="5" width="20.7109375" style="99" customWidth="1"/>
    <col min="6" max="6" width="19.28125" style="1" customWidth="1"/>
    <col min="7" max="7" width="0" style="1" hidden="1" customWidth="1"/>
    <col min="8" max="8" width="20.7109375" style="1" customWidth="1"/>
    <col min="9" max="9" width="20.28125" style="99" customWidth="1"/>
    <col min="10" max="10" width="20.7109375" style="99" customWidth="1"/>
    <col min="11" max="22" width="20.7109375" style="1" customWidth="1"/>
    <col min="23" max="16384" width="9.140625" style="1" customWidth="1"/>
  </cols>
  <sheetData>
    <row r="1" spans="1:29" ht="12.75" customHeight="1">
      <c r="A1" s="295" t="s">
        <v>21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X1" s="9"/>
      <c r="Y1" s="9"/>
      <c r="Z1" s="9"/>
      <c r="AA1" s="9"/>
      <c r="AB1" s="9"/>
      <c r="AC1" s="9"/>
    </row>
    <row r="2" spans="1:29" ht="15">
      <c r="A2" s="20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X2" s="9"/>
      <c r="Y2" s="9"/>
      <c r="Z2" s="9"/>
      <c r="AA2" s="9"/>
      <c r="AB2" s="9"/>
      <c r="AC2" s="9"/>
    </row>
    <row r="3" spans="1:29" ht="15">
      <c r="A3" s="369" t="s">
        <v>160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9"/>
      <c r="X3" s="9"/>
      <c r="Y3" s="9"/>
      <c r="Z3" s="9"/>
      <c r="AA3" s="9"/>
      <c r="AB3" s="9"/>
      <c r="AC3" s="9"/>
    </row>
    <row r="4" spans="1:29" ht="15">
      <c r="A4" s="10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X4" s="9"/>
      <c r="Y4" s="9"/>
      <c r="Z4" s="9"/>
      <c r="AA4" s="9"/>
      <c r="AB4" s="9"/>
      <c r="AC4" s="9"/>
    </row>
    <row r="5" spans="1:30" ht="15">
      <c r="A5" s="310" t="s">
        <v>161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5">
      <c r="A6" s="101" t="s">
        <v>162</v>
      </c>
      <c r="B6" s="20" t="s">
        <v>243</v>
      </c>
      <c r="C6" s="20"/>
      <c r="D6" s="20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2:10" ht="15">
      <c r="B7" s="102"/>
      <c r="C7" s="80"/>
      <c r="D7" s="80"/>
      <c r="E7" s="73"/>
      <c r="F7" s="73"/>
      <c r="G7" s="73"/>
      <c r="H7" s="73"/>
      <c r="I7" s="73"/>
      <c r="J7" s="73"/>
    </row>
    <row r="8" spans="1:18" ht="30">
      <c r="A8" s="362" t="s">
        <v>163</v>
      </c>
      <c r="B8" s="362" t="s">
        <v>164</v>
      </c>
      <c r="C8" s="362" t="s">
        <v>165</v>
      </c>
      <c r="D8" s="70" t="s">
        <v>166</v>
      </c>
      <c r="E8" s="70" t="s">
        <v>166</v>
      </c>
      <c r="F8" s="70" t="s">
        <v>166</v>
      </c>
      <c r="G8" s="70" t="s">
        <v>166</v>
      </c>
      <c r="H8" s="70" t="s">
        <v>166</v>
      </c>
      <c r="I8" s="70" t="s">
        <v>166</v>
      </c>
      <c r="J8" s="70" t="s">
        <v>166</v>
      </c>
      <c r="K8" s="70" t="s">
        <v>166</v>
      </c>
      <c r="L8" s="70" t="s">
        <v>166</v>
      </c>
      <c r="M8" s="70" t="s">
        <v>166</v>
      </c>
      <c r="N8" s="70" t="s">
        <v>166</v>
      </c>
      <c r="O8" s="70" t="s">
        <v>166</v>
      </c>
      <c r="P8" s="70" t="s">
        <v>166</v>
      </c>
      <c r="Q8" s="70" t="s">
        <v>166</v>
      </c>
      <c r="R8" s="73"/>
    </row>
    <row r="9" spans="1:18" ht="30">
      <c r="A9" s="362"/>
      <c r="B9" s="362"/>
      <c r="C9" s="362"/>
      <c r="D9" s="103" t="s">
        <v>167</v>
      </c>
      <c r="E9" s="103" t="s">
        <v>168</v>
      </c>
      <c r="F9" s="103" t="s">
        <v>169</v>
      </c>
      <c r="G9" s="103" t="s">
        <v>170</v>
      </c>
      <c r="H9" s="103" t="s">
        <v>170</v>
      </c>
      <c r="I9" s="103" t="s">
        <v>171</v>
      </c>
      <c r="J9" s="103" t="s">
        <v>172</v>
      </c>
      <c r="K9" s="103" t="s">
        <v>173</v>
      </c>
      <c r="L9" s="103" t="s">
        <v>174</v>
      </c>
      <c r="M9" s="103" t="s">
        <v>175</v>
      </c>
      <c r="N9" s="103" t="s">
        <v>176</v>
      </c>
      <c r="O9" s="103" t="s">
        <v>177</v>
      </c>
      <c r="P9" s="103" t="s">
        <v>178</v>
      </c>
      <c r="Q9" s="104" t="s">
        <v>179</v>
      </c>
      <c r="R9" s="61"/>
    </row>
    <row r="10" spans="1:18" ht="15">
      <c r="A10" s="71"/>
      <c r="B10" s="105"/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>
        <f>SUM(D10:P10)</f>
        <v>0</v>
      </c>
      <c r="R10" s="66"/>
    </row>
    <row r="11" spans="1:18" ht="15.75" thickBot="1">
      <c r="A11" s="109"/>
      <c r="B11" s="110"/>
      <c r="C11" s="62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5">
        <f>SUM(D11:P11)</f>
        <v>0</v>
      </c>
      <c r="R11" s="66"/>
    </row>
    <row r="12" spans="4:17" ht="15.75" thickBot="1"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103">
        <f>SUM(Q10:Q11)</f>
        <v>0</v>
      </c>
    </row>
    <row r="13" spans="4:10" ht="15">
      <c r="D13" s="1"/>
      <c r="E13" s="1"/>
      <c r="I13" s="1"/>
      <c r="J13" s="1"/>
    </row>
    <row r="14" spans="4:10" ht="15">
      <c r="D14" s="1"/>
      <c r="E14" s="1"/>
      <c r="I14" s="1"/>
      <c r="J14" s="1"/>
    </row>
    <row r="15" spans="4:10" ht="15">
      <c r="D15" s="1"/>
      <c r="E15" s="1"/>
      <c r="I15" s="1"/>
      <c r="J15" s="1"/>
    </row>
    <row r="16" spans="1:17" ht="15">
      <c r="A16" s="362" t="s">
        <v>163</v>
      </c>
      <c r="B16" s="362" t="s">
        <v>164</v>
      </c>
      <c r="C16" s="362" t="s">
        <v>165</v>
      </c>
      <c r="D16" s="70" t="s">
        <v>180</v>
      </c>
      <c r="E16" s="70" t="s">
        <v>180</v>
      </c>
      <c r="F16" s="70" t="s">
        <v>180</v>
      </c>
      <c r="G16" s="70" t="s">
        <v>180</v>
      </c>
      <c r="H16" s="70" t="s">
        <v>180</v>
      </c>
      <c r="I16" s="70" t="s">
        <v>180</v>
      </c>
      <c r="J16" s="70" t="s">
        <v>180</v>
      </c>
      <c r="K16" s="70" t="s">
        <v>180</v>
      </c>
      <c r="L16" s="70" t="s">
        <v>180</v>
      </c>
      <c r="M16" s="70" t="s">
        <v>180</v>
      </c>
      <c r="N16" s="70" t="s">
        <v>180</v>
      </c>
      <c r="O16" s="70" t="s">
        <v>180</v>
      </c>
      <c r="P16" s="70" t="s">
        <v>180</v>
      </c>
      <c r="Q16" s="70" t="s">
        <v>180</v>
      </c>
    </row>
    <row r="17" spans="1:18" ht="30">
      <c r="A17" s="362"/>
      <c r="B17" s="362"/>
      <c r="C17" s="362"/>
      <c r="D17" s="103" t="s">
        <v>167</v>
      </c>
      <c r="E17" s="103" t="s">
        <v>168</v>
      </c>
      <c r="F17" s="103" t="s">
        <v>169</v>
      </c>
      <c r="G17" s="103" t="s">
        <v>170</v>
      </c>
      <c r="H17" s="103" t="s">
        <v>170</v>
      </c>
      <c r="I17" s="103" t="s">
        <v>171</v>
      </c>
      <c r="J17" s="103" t="s">
        <v>172</v>
      </c>
      <c r="K17" s="103" t="s">
        <v>173</v>
      </c>
      <c r="L17" s="103" t="s">
        <v>174</v>
      </c>
      <c r="M17" s="103" t="s">
        <v>175</v>
      </c>
      <c r="N17" s="103" t="s">
        <v>176</v>
      </c>
      <c r="O17" s="103" t="s">
        <v>177</v>
      </c>
      <c r="P17" s="103" t="s">
        <v>178</v>
      </c>
      <c r="Q17" s="104" t="s">
        <v>179</v>
      </c>
      <c r="R17" s="73"/>
    </row>
    <row r="18" spans="1:18" ht="15">
      <c r="A18" s="71"/>
      <c r="B18" s="105"/>
      <c r="C18" s="106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>
        <f>SUM(D18:P18)</f>
        <v>0</v>
      </c>
      <c r="R18" s="73"/>
    </row>
    <row r="19" spans="1:18" ht="15.75" thickBot="1">
      <c r="A19" s="109"/>
      <c r="B19" s="110"/>
      <c r="C19" s="62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5">
        <f>SUM(D19:P19)</f>
        <v>0</v>
      </c>
      <c r="R19" s="73"/>
    </row>
    <row r="20" spans="4:18" ht="15.75" thickBot="1"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103">
        <f>SUM(Q18:Q19)</f>
        <v>0</v>
      </c>
      <c r="R20" s="73"/>
    </row>
    <row r="21" spans="4:18" ht="15"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103"/>
      <c r="R21" s="73"/>
    </row>
    <row r="22" spans="4:10" ht="15">
      <c r="D22" s="1"/>
      <c r="E22" s="1"/>
      <c r="I22" s="1"/>
      <c r="J22" s="1"/>
    </row>
    <row r="23" spans="4:10" ht="15">
      <c r="D23" s="1"/>
      <c r="E23" s="1"/>
      <c r="I23" s="1"/>
      <c r="J23" s="1"/>
    </row>
    <row r="24" spans="1:29" ht="12.75" customHeight="1">
      <c r="A24" s="369" t="s">
        <v>181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X24" s="9"/>
      <c r="Y24" s="9"/>
      <c r="Z24" s="9"/>
      <c r="AA24" s="9"/>
      <c r="AB24" s="9"/>
      <c r="AC24" s="9"/>
    </row>
    <row r="25" spans="1:29" ht="15">
      <c r="A25" s="111"/>
      <c r="B25" s="100"/>
      <c r="D25" s="1"/>
      <c r="E25" s="1"/>
      <c r="I25" s="1"/>
      <c r="J25" s="1"/>
      <c r="X25" s="9"/>
      <c r="Y25" s="9"/>
      <c r="Z25" s="9"/>
      <c r="AA25" s="9"/>
      <c r="AB25" s="9"/>
      <c r="AC25" s="9"/>
    </row>
    <row r="26" spans="1:28" ht="12.75" customHeight="1">
      <c r="A26" s="361" t="s">
        <v>182</v>
      </c>
      <c r="B26" s="361" t="s">
        <v>164</v>
      </c>
      <c r="C26" s="361" t="s">
        <v>183</v>
      </c>
      <c r="D26" s="361" t="s">
        <v>184</v>
      </c>
      <c r="E26" s="70" t="s">
        <v>166</v>
      </c>
      <c r="F26" s="70" t="s">
        <v>166</v>
      </c>
      <c r="G26" s="70" t="s">
        <v>166</v>
      </c>
      <c r="H26" s="70" t="s">
        <v>166</v>
      </c>
      <c r="I26" s="70" t="s">
        <v>166</v>
      </c>
      <c r="J26" s="70" t="s">
        <v>166</v>
      </c>
      <c r="K26" s="70" t="s">
        <v>166</v>
      </c>
      <c r="L26" s="70" t="s">
        <v>166</v>
      </c>
      <c r="M26" s="70" t="s">
        <v>166</v>
      </c>
      <c r="N26" s="70" t="s">
        <v>166</v>
      </c>
      <c r="O26" s="70" t="s">
        <v>166</v>
      </c>
      <c r="P26" s="70" t="s">
        <v>166</v>
      </c>
      <c r="Q26" s="70" t="s">
        <v>166</v>
      </c>
      <c r="R26" s="70" t="s">
        <v>166</v>
      </c>
      <c r="W26" s="9"/>
      <c r="X26" s="9"/>
      <c r="Y26" s="9"/>
      <c r="Z26" s="9"/>
      <c r="AA26" s="9"/>
      <c r="AB26" s="9"/>
    </row>
    <row r="27" spans="1:28" ht="30">
      <c r="A27" s="361"/>
      <c r="B27" s="361"/>
      <c r="C27" s="361"/>
      <c r="D27" s="361"/>
      <c r="E27" s="103" t="s">
        <v>167</v>
      </c>
      <c r="F27" s="103" t="s">
        <v>168</v>
      </c>
      <c r="G27" s="103" t="s">
        <v>169</v>
      </c>
      <c r="H27" s="103" t="s">
        <v>169</v>
      </c>
      <c r="I27" s="103" t="s">
        <v>170</v>
      </c>
      <c r="J27" s="103" t="s">
        <v>171</v>
      </c>
      <c r="K27" s="103" t="s">
        <v>172</v>
      </c>
      <c r="L27" s="103" t="s">
        <v>173</v>
      </c>
      <c r="M27" s="103" t="s">
        <v>174</v>
      </c>
      <c r="N27" s="103" t="s">
        <v>175</v>
      </c>
      <c r="O27" s="103" t="s">
        <v>176</v>
      </c>
      <c r="P27" s="103" t="s">
        <v>177</v>
      </c>
      <c r="Q27" s="103" t="s">
        <v>178</v>
      </c>
      <c r="R27" s="112" t="s">
        <v>179</v>
      </c>
      <c r="W27" s="9"/>
      <c r="X27" s="9"/>
      <c r="Y27" s="9"/>
      <c r="Z27" s="9"/>
      <c r="AA27" s="9"/>
      <c r="AB27" s="9"/>
    </row>
    <row r="28" spans="1:18" ht="15">
      <c r="A28" s="113"/>
      <c r="B28" s="114"/>
      <c r="C28" s="115"/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>
        <f>SUM(E28:Q28)</f>
        <v>0</v>
      </c>
    </row>
    <row r="29" spans="1:18" ht="15.75" thickBot="1">
      <c r="A29" s="117"/>
      <c r="B29" s="118"/>
      <c r="C29" s="119"/>
      <c r="D29" s="119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>
        <f>SUM(E29:Q29)</f>
        <v>0</v>
      </c>
    </row>
    <row r="30" spans="1:29" ht="15.75" thickBo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103">
        <f>SUM(R28:R29)</f>
        <v>0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</row>
    <row r="31" spans="4:10" ht="15">
      <c r="D31" s="73"/>
      <c r="E31" s="73"/>
      <c r="F31" s="73"/>
      <c r="G31" s="73"/>
      <c r="H31" s="73"/>
      <c r="I31" s="73"/>
      <c r="J31" s="73"/>
    </row>
    <row r="32" spans="3:11" ht="15">
      <c r="C32" s="73"/>
      <c r="D32" s="73"/>
      <c r="E32" s="73"/>
      <c r="F32" s="73"/>
      <c r="G32" s="73"/>
      <c r="H32" s="73"/>
      <c r="I32" s="73"/>
      <c r="J32" s="73"/>
      <c r="K32" s="73"/>
    </row>
    <row r="33" spans="3:11" ht="15">
      <c r="C33" s="73"/>
      <c r="D33" s="73"/>
      <c r="E33" s="73"/>
      <c r="F33" s="73"/>
      <c r="G33" s="73"/>
      <c r="H33" s="73"/>
      <c r="I33" s="73"/>
      <c r="J33" s="73"/>
      <c r="K33" s="73"/>
    </row>
    <row r="34" spans="1:18" ht="12.75" customHeight="1">
      <c r="A34" s="361" t="s">
        <v>182</v>
      </c>
      <c r="B34" s="361" t="s">
        <v>164</v>
      </c>
      <c r="C34" s="361" t="s">
        <v>183</v>
      </c>
      <c r="D34" s="361" t="s">
        <v>184</v>
      </c>
      <c r="E34" s="70" t="s">
        <v>180</v>
      </c>
      <c r="F34" s="70" t="s">
        <v>180</v>
      </c>
      <c r="G34" s="70" t="s">
        <v>180</v>
      </c>
      <c r="H34" s="70" t="s">
        <v>180</v>
      </c>
      <c r="I34" s="70" t="s">
        <v>180</v>
      </c>
      <c r="J34" s="70" t="s">
        <v>180</v>
      </c>
      <c r="K34" s="70" t="s">
        <v>180</v>
      </c>
      <c r="L34" s="70" t="s">
        <v>180</v>
      </c>
      <c r="M34" s="70" t="s">
        <v>180</v>
      </c>
      <c r="N34" s="70" t="s">
        <v>180</v>
      </c>
      <c r="O34" s="70" t="s">
        <v>180</v>
      </c>
      <c r="P34" s="70" t="s">
        <v>180</v>
      </c>
      <c r="Q34" s="70" t="s">
        <v>180</v>
      </c>
      <c r="R34" s="70" t="s">
        <v>180</v>
      </c>
    </row>
    <row r="35" spans="1:18" ht="30">
      <c r="A35" s="361"/>
      <c r="B35" s="361"/>
      <c r="C35" s="361"/>
      <c r="D35" s="361"/>
      <c r="E35" s="103" t="s">
        <v>167</v>
      </c>
      <c r="F35" s="103" t="s">
        <v>168</v>
      </c>
      <c r="G35" s="103" t="s">
        <v>169</v>
      </c>
      <c r="H35" s="103" t="s">
        <v>169</v>
      </c>
      <c r="I35" s="103" t="s">
        <v>170</v>
      </c>
      <c r="J35" s="103" t="s">
        <v>171</v>
      </c>
      <c r="K35" s="103" t="s">
        <v>172</v>
      </c>
      <c r="L35" s="103" t="s">
        <v>173</v>
      </c>
      <c r="M35" s="103" t="s">
        <v>174</v>
      </c>
      <c r="N35" s="103" t="s">
        <v>175</v>
      </c>
      <c r="O35" s="103" t="s">
        <v>176</v>
      </c>
      <c r="P35" s="103" t="s">
        <v>177</v>
      </c>
      <c r="Q35" s="103" t="s">
        <v>178</v>
      </c>
      <c r="R35" s="112" t="s">
        <v>179</v>
      </c>
    </row>
    <row r="36" spans="1:18" ht="15">
      <c r="A36" s="113"/>
      <c r="B36" s="114"/>
      <c r="C36" s="115"/>
      <c r="D36" s="115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>
        <f>SUM(E36:Q36)</f>
        <v>0</v>
      </c>
    </row>
    <row r="37" spans="1:18" ht="15">
      <c r="A37" s="117"/>
      <c r="B37" s="118"/>
      <c r="C37" s="119"/>
      <c r="D37" s="119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>
        <f>SUM(E37:Q37)</f>
        <v>0</v>
      </c>
    </row>
    <row r="38" spans="1:18" ht="15">
      <c r="A38" s="117"/>
      <c r="B38" s="119"/>
      <c r="C38" s="119"/>
      <c r="D38" s="119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>
        <f>SUM(E38:Q38)</f>
        <v>0</v>
      </c>
    </row>
    <row r="39" spans="3:11" ht="15">
      <c r="C39" s="73"/>
      <c r="D39" s="73"/>
      <c r="E39" s="73"/>
      <c r="F39" s="73"/>
      <c r="G39" s="73"/>
      <c r="H39" s="73"/>
      <c r="I39" s="73"/>
      <c r="J39" s="73"/>
      <c r="K39" s="73"/>
    </row>
    <row r="40" spans="3:11" ht="15">
      <c r="C40" s="73"/>
      <c r="D40" s="73"/>
      <c r="E40" s="73"/>
      <c r="F40" s="73"/>
      <c r="G40" s="73"/>
      <c r="H40" s="73"/>
      <c r="I40" s="73"/>
      <c r="J40" s="73"/>
      <c r="K40" s="73"/>
    </row>
    <row r="41" spans="1:11" ht="15">
      <c r="A41" s="1" t="s">
        <v>82</v>
      </c>
      <c r="C41" s="73"/>
      <c r="D41" s="73"/>
      <c r="E41" s="73"/>
      <c r="F41" s="73"/>
      <c r="G41" s="73"/>
      <c r="H41" s="73"/>
      <c r="I41" s="73"/>
      <c r="J41" s="73"/>
      <c r="K41" s="73"/>
    </row>
    <row r="42" spans="3:11" ht="15">
      <c r="C42" s="73"/>
      <c r="D42" s="73"/>
      <c r="E42" s="73"/>
      <c r="F42" s="73"/>
      <c r="G42" s="73"/>
      <c r="H42" s="73"/>
      <c r="I42" s="73"/>
      <c r="J42" s="73"/>
      <c r="K42" s="73"/>
    </row>
    <row r="43" spans="4:10" ht="15">
      <c r="D43" s="73"/>
      <c r="E43" s="73"/>
      <c r="F43" s="73"/>
      <c r="G43" s="73"/>
      <c r="H43" s="73"/>
      <c r="I43" s="73"/>
      <c r="J43" s="73"/>
    </row>
    <row r="44" spans="1:10" ht="15">
      <c r="A44" s="1" t="s">
        <v>488</v>
      </c>
      <c r="D44" s="73"/>
      <c r="E44" s="73"/>
      <c r="F44" s="73"/>
      <c r="G44" s="73"/>
      <c r="H44" s="73"/>
      <c r="I44" s="73"/>
      <c r="J44" s="73"/>
    </row>
    <row r="45" spans="4:10" ht="15">
      <c r="D45" s="73"/>
      <c r="E45" s="73"/>
      <c r="F45" s="73"/>
      <c r="G45" s="73"/>
      <c r="H45" s="73"/>
      <c r="I45" s="73"/>
      <c r="J45" s="73"/>
    </row>
    <row r="46" spans="4:10" ht="15">
      <c r="D46" s="73"/>
      <c r="E46" s="73"/>
      <c r="F46" s="73"/>
      <c r="G46" s="73"/>
      <c r="H46" s="73"/>
      <c r="I46" s="73"/>
      <c r="J46" s="73"/>
    </row>
    <row r="47" spans="4:10" ht="15">
      <c r="D47" s="73"/>
      <c r="E47" s="73"/>
      <c r="F47" s="73"/>
      <c r="G47" s="73"/>
      <c r="H47" s="73"/>
      <c r="I47" s="73"/>
      <c r="J47" s="73"/>
    </row>
    <row r="48" spans="1:10" ht="18.75">
      <c r="A48" s="364" t="s">
        <v>500</v>
      </c>
      <c r="B48" s="365"/>
      <c r="C48" s="366"/>
      <c r="D48" s="366"/>
      <c r="E48" s="366"/>
      <c r="F48" s="367"/>
      <c r="G48" s="73"/>
      <c r="H48" s="73"/>
      <c r="I48" s="73"/>
      <c r="J48" s="73"/>
    </row>
    <row r="49" spans="1:10" ht="31.5" customHeight="1">
      <c r="A49" s="368" t="s">
        <v>401</v>
      </c>
      <c r="B49" s="368"/>
      <c r="C49" s="278" t="s">
        <v>402</v>
      </c>
      <c r="D49" s="278" t="s">
        <v>471</v>
      </c>
      <c r="E49" s="278" t="s">
        <v>489</v>
      </c>
      <c r="F49" s="278" t="s">
        <v>440</v>
      </c>
      <c r="G49" s="73"/>
      <c r="H49" s="73"/>
      <c r="I49" s="73"/>
      <c r="J49" s="73"/>
    </row>
    <row r="50" spans="1:10" ht="15">
      <c r="A50" s="363" t="s">
        <v>403</v>
      </c>
      <c r="B50" s="265" t="s">
        <v>404</v>
      </c>
      <c r="C50" s="229">
        <v>150110</v>
      </c>
      <c r="D50" s="239">
        <v>5400</v>
      </c>
      <c r="E50" s="239">
        <f>480+1720+1460</f>
        <v>3660</v>
      </c>
      <c r="F50" s="239">
        <f>1320+420</f>
        <v>1740</v>
      </c>
      <c r="G50" s="73"/>
      <c r="H50" s="73"/>
      <c r="I50" s="73"/>
      <c r="J50" s="73"/>
    </row>
    <row r="51" spans="1:10" ht="15">
      <c r="A51" s="363"/>
      <c r="B51" s="265" t="s">
        <v>405</v>
      </c>
      <c r="C51" s="229">
        <v>150202</v>
      </c>
      <c r="D51" s="239">
        <v>4080</v>
      </c>
      <c r="E51" s="239">
        <f>340+340+1000</f>
        <v>1680</v>
      </c>
      <c r="F51" s="239">
        <f>480+400+500+1020</f>
        <v>2400</v>
      </c>
      <c r="G51" s="73"/>
      <c r="H51" s="73"/>
      <c r="I51" s="73"/>
      <c r="J51" s="73"/>
    </row>
    <row r="52" spans="1:10" ht="15">
      <c r="A52" s="363"/>
      <c r="B52" s="265" t="s">
        <v>406</v>
      </c>
      <c r="C52" s="229">
        <v>130208</v>
      </c>
      <c r="D52" s="239">
        <v>1120</v>
      </c>
      <c r="E52" s="239">
        <v>0</v>
      </c>
      <c r="F52" s="239">
        <v>1120</v>
      </c>
      <c r="G52" s="73"/>
      <c r="H52" s="73"/>
      <c r="I52" s="73"/>
      <c r="J52" s="73"/>
    </row>
    <row r="53" spans="1:10" ht="15">
      <c r="A53" s="363"/>
      <c r="B53" s="265" t="s">
        <v>407</v>
      </c>
      <c r="C53" s="229">
        <v>200121</v>
      </c>
      <c r="D53" s="239">
        <v>35</v>
      </c>
      <c r="E53" s="239">
        <v>35</v>
      </c>
      <c r="F53" s="239">
        <v>0</v>
      </c>
      <c r="G53" s="73"/>
      <c r="H53" s="73"/>
      <c r="I53" s="73"/>
      <c r="J53" s="73"/>
    </row>
    <row r="54" spans="1:10" ht="15">
      <c r="A54" s="363"/>
      <c r="B54" s="265" t="s">
        <v>408</v>
      </c>
      <c r="C54" s="229" t="s">
        <v>409</v>
      </c>
      <c r="D54" s="240">
        <v>1140</v>
      </c>
      <c r="E54" s="239">
        <v>1140</v>
      </c>
      <c r="F54" s="239">
        <v>0</v>
      </c>
      <c r="G54" s="73"/>
      <c r="H54" s="73"/>
      <c r="I54" s="73"/>
      <c r="J54" s="73"/>
    </row>
    <row r="55" spans="1:10" ht="15">
      <c r="A55" s="363"/>
      <c r="B55" s="265" t="s">
        <v>472</v>
      </c>
      <c r="C55" s="229" t="s">
        <v>410</v>
      </c>
      <c r="D55" s="240">
        <v>2191</v>
      </c>
      <c r="E55" s="239">
        <v>2191</v>
      </c>
      <c r="F55" s="239">
        <v>0</v>
      </c>
      <c r="G55" s="73"/>
      <c r="H55" s="73"/>
      <c r="I55" s="73"/>
      <c r="J55" s="73"/>
    </row>
    <row r="56" spans="1:10" ht="15">
      <c r="A56" s="363"/>
      <c r="B56" s="265" t="s">
        <v>411</v>
      </c>
      <c r="C56" s="230">
        <v>160305</v>
      </c>
      <c r="D56" s="240">
        <v>34</v>
      </c>
      <c r="E56" s="239">
        <v>34</v>
      </c>
      <c r="F56" s="239">
        <v>0</v>
      </c>
      <c r="G56" s="73"/>
      <c r="H56" s="73"/>
      <c r="I56" s="73"/>
      <c r="J56" s="73"/>
    </row>
    <row r="57" spans="1:10" ht="15">
      <c r="A57" s="363"/>
      <c r="B57" s="265" t="s">
        <v>473</v>
      </c>
      <c r="C57" s="230">
        <v>190110</v>
      </c>
      <c r="D57" s="240">
        <v>60</v>
      </c>
      <c r="E57" s="239">
        <v>60</v>
      </c>
      <c r="F57" s="239">
        <v>0</v>
      </c>
      <c r="G57" s="73"/>
      <c r="H57" s="73"/>
      <c r="I57" s="73"/>
      <c r="J57" s="73"/>
    </row>
    <row r="58" spans="1:10" ht="15">
      <c r="A58" s="363"/>
      <c r="B58" s="265" t="s">
        <v>474</v>
      </c>
      <c r="C58" s="229" t="s">
        <v>412</v>
      </c>
      <c r="D58" s="240">
        <v>45</v>
      </c>
      <c r="E58" s="239">
        <v>45</v>
      </c>
      <c r="F58" s="239">
        <v>0</v>
      </c>
      <c r="G58" s="73"/>
      <c r="H58" s="73"/>
      <c r="I58" s="73"/>
      <c r="J58" s="73"/>
    </row>
    <row r="59" spans="1:10" ht="15">
      <c r="A59" s="363"/>
      <c r="B59" s="265" t="s">
        <v>413</v>
      </c>
      <c r="C59" s="229" t="s">
        <v>414</v>
      </c>
      <c r="D59" s="240">
        <v>1020</v>
      </c>
      <c r="E59" s="239">
        <v>0</v>
      </c>
      <c r="F59" s="239">
        <v>1020</v>
      </c>
      <c r="G59" s="73"/>
      <c r="H59" s="73"/>
      <c r="I59" s="73"/>
      <c r="J59" s="73"/>
    </row>
    <row r="60" spans="1:10" ht="15">
      <c r="A60" s="363"/>
      <c r="B60" s="265" t="s">
        <v>475</v>
      </c>
      <c r="C60" s="229" t="s">
        <v>476</v>
      </c>
      <c r="D60" s="240">
        <v>1300</v>
      </c>
      <c r="E60" s="239">
        <v>1300</v>
      </c>
      <c r="F60" s="239">
        <v>0</v>
      </c>
      <c r="G60" s="73"/>
      <c r="H60" s="73"/>
      <c r="I60" s="73"/>
      <c r="J60" s="73"/>
    </row>
    <row r="61" spans="1:10" ht="15">
      <c r="A61" s="363"/>
      <c r="B61" s="265" t="s">
        <v>477</v>
      </c>
      <c r="C61" s="229" t="s">
        <v>478</v>
      </c>
      <c r="D61" s="240">
        <v>760</v>
      </c>
      <c r="E61" s="239">
        <v>0</v>
      </c>
      <c r="F61" s="239">
        <v>760</v>
      </c>
      <c r="G61" s="73"/>
      <c r="H61" s="73"/>
      <c r="I61" s="73"/>
      <c r="J61" s="73"/>
    </row>
    <row r="62" spans="1:10" ht="15">
      <c r="A62" s="363"/>
      <c r="B62" s="265" t="s">
        <v>479</v>
      </c>
      <c r="C62" s="229" t="s">
        <v>415</v>
      </c>
      <c r="D62" s="240">
        <v>4140</v>
      </c>
      <c r="E62" s="239">
        <v>1340</v>
      </c>
      <c r="F62" s="239">
        <f>2140+660</f>
        <v>2800</v>
      </c>
      <c r="G62" s="73"/>
      <c r="H62" s="73"/>
      <c r="I62" s="231"/>
      <c r="J62" s="232"/>
    </row>
    <row r="63" spans="1:10" ht="18.75" thickBot="1">
      <c r="A63" s="363"/>
      <c r="B63" s="233"/>
      <c r="C63" s="234" t="s">
        <v>416</v>
      </c>
      <c r="D63" s="235">
        <f>SUM(D50:D62)</f>
        <v>21325</v>
      </c>
      <c r="E63" s="235">
        <f>SUM(E50:E62)</f>
        <v>11485</v>
      </c>
      <c r="F63" s="235">
        <f>SUM(F50:F62)</f>
        <v>9840</v>
      </c>
      <c r="G63" s="73"/>
      <c r="H63" s="280"/>
      <c r="I63" s="236"/>
      <c r="J63" s="237"/>
    </row>
    <row r="64" spans="1:10" ht="36" customHeight="1">
      <c r="A64" s="228"/>
      <c r="B64" s="233"/>
      <c r="C64" s="234"/>
      <c r="D64" s="238"/>
      <c r="E64" s="241"/>
      <c r="F64" s="241"/>
      <c r="G64" s="73"/>
      <c r="H64" s="280"/>
      <c r="I64" s="73"/>
      <c r="J64" s="73"/>
    </row>
    <row r="65" spans="1:10" ht="30" customHeight="1">
      <c r="A65" s="228"/>
      <c r="B65" s="233"/>
      <c r="C65" s="234"/>
      <c r="D65" s="278" t="s">
        <v>471</v>
      </c>
      <c r="E65" s="278" t="s">
        <v>489</v>
      </c>
      <c r="F65" s="278" t="s">
        <v>440</v>
      </c>
      <c r="G65" s="73"/>
      <c r="H65" s="73"/>
      <c r="I65" s="73"/>
      <c r="J65" s="73"/>
    </row>
    <row r="66" spans="1:10" ht="15">
      <c r="A66" s="363" t="s">
        <v>417</v>
      </c>
      <c r="B66" s="265" t="s">
        <v>418</v>
      </c>
      <c r="C66" s="229">
        <v>101112</v>
      </c>
      <c r="D66" s="239">
        <v>487360</v>
      </c>
      <c r="E66" s="239">
        <v>0</v>
      </c>
      <c r="F66" s="239">
        <f>D66</f>
        <v>487360</v>
      </c>
      <c r="G66" s="73"/>
      <c r="H66" s="73"/>
      <c r="I66" s="73"/>
      <c r="J66" s="73"/>
    </row>
    <row r="67" spans="1:10" ht="15">
      <c r="A67" s="363"/>
      <c r="B67" s="265" t="s">
        <v>419</v>
      </c>
      <c r="C67" s="229">
        <v>170101</v>
      </c>
      <c r="D67" s="239">
        <v>433720</v>
      </c>
      <c r="E67" s="239">
        <v>0</v>
      </c>
      <c r="F67" s="239">
        <f>D67</f>
        <v>433720</v>
      </c>
      <c r="G67" s="73"/>
      <c r="H67" s="73"/>
      <c r="I67" s="73"/>
      <c r="J67" s="73"/>
    </row>
    <row r="68" spans="1:10" ht="15">
      <c r="A68" s="363"/>
      <c r="B68" s="265" t="s">
        <v>420</v>
      </c>
      <c r="C68" s="229">
        <v>150102</v>
      </c>
      <c r="D68" s="239">
        <v>54240</v>
      </c>
      <c r="E68" s="239">
        <v>0</v>
      </c>
      <c r="F68" s="239">
        <f>D68</f>
        <v>54240</v>
      </c>
      <c r="G68" s="73"/>
      <c r="H68" s="73"/>
      <c r="I68" s="73"/>
      <c r="J68" s="73"/>
    </row>
    <row r="69" spans="1:10" ht="15">
      <c r="A69" s="363"/>
      <c r="B69" s="265" t="s">
        <v>421</v>
      </c>
      <c r="C69" s="229">
        <v>150103</v>
      </c>
      <c r="D69" s="239">
        <f>424660+67900</f>
        <v>492560</v>
      </c>
      <c r="E69" s="239">
        <v>0</v>
      </c>
      <c r="F69" s="239">
        <f>D69</f>
        <v>492560</v>
      </c>
      <c r="G69" s="73"/>
      <c r="H69" s="73"/>
      <c r="I69" s="73"/>
      <c r="J69" s="73"/>
    </row>
    <row r="70" spans="1:10" ht="15">
      <c r="A70" s="363"/>
      <c r="B70" s="265" t="s">
        <v>422</v>
      </c>
      <c r="C70" s="229">
        <v>170405</v>
      </c>
      <c r="D70" s="239">
        <v>126780</v>
      </c>
      <c r="E70" s="239">
        <v>0</v>
      </c>
      <c r="F70" s="239">
        <f>D70</f>
        <v>126780</v>
      </c>
      <c r="G70" s="73"/>
      <c r="H70" s="73"/>
      <c r="I70" s="73"/>
      <c r="J70" s="73"/>
    </row>
    <row r="71" spans="1:10" ht="15">
      <c r="A71" s="363"/>
      <c r="B71" s="265" t="s">
        <v>423</v>
      </c>
      <c r="C71" s="229">
        <v>150106</v>
      </c>
      <c r="D71" s="239">
        <v>21080</v>
      </c>
      <c r="E71" s="239">
        <v>0</v>
      </c>
      <c r="F71" s="239">
        <v>21080</v>
      </c>
      <c r="G71" s="73"/>
      <c r="H71" s="73"/>
      <c r="I71" s="73"/>
      <c r="J71" s="73"/>
    </row>
    <row r="72" spans="1:10" ht="15">
      <c r="A72" s="363"/>
      <c r="B72" s="265" t="s">
        <v>424</v>
      </c>
      <c r="C72" s="229">
        <v>150101</v>
      </c>
      <c r="D72" s="239">
        <v>5720</v>
      </c>
      <c r="E72" s="279">
        <v>0</v>
      </c>
      <c r="F72" s="239">
        <f>D72</f>
        <v>5720</v>
      </c>
      <c r="G72" s="73"/>
      <c r="H72" s="73"/>
      <c r="I72" s="73"/>
      <c r="J72" s="73"/>
    </row>
    <row r="73" spans="1:10" ht="15">
      <c r="A73" s="363"/>
      <c r="B73" s="265" t="s">
        <v>425</v>
      </c>
      <c r="C73" s="229" t="s">
        <v>426</v>
      </c>
      <c r="D73" s="239">
        <f>500+5660</f>
        <v>6160</v>
      </c>
      <c r="E73" s="239">
        <v>0</v>
      </c>
      <c r="F73" s="239">
        <v>6160</v>
      </c>
      <c r="G73" s="73"/>
      <c r="H73" s="73"/>
      <c r="I73" s="73"/>
      <c r="J73" s="73"/>
    </row>
    <row r="74" spans="1:10" ht="15">
      <c r="A74" s="363"/>
      <c r="B74" s="265" t="s">
        <v>427</v>
      </c>
      <c r="C74" s="229" t="s">
        <v>428</v>
      </c>
      <c r="D74" s="239">
        <v>13120</v>
      </c>
      <c r="E74" s="239">
        <v>0</v>
      </c>
      <c r="F74" s="239">
        <f>D74</f>
        <v>13120</v>
      </c>
      <c r="G74" s="73"/>
      <c r="H74" s="73"/>
      <c r="I74" s="73"/>
      <c r="J74" s="73"/>
    </row>
    <row r="75" spans="1:10" ht="15">
      <c r="A75" s="363"/>
      <c r="B75" s="265" t="s">
        <v>429</v>
      </c>
      <c r="C75" s="229" t="s">
        <v>430</v>
      </c>
      <c r="D75" s="239">
        <v>7660</v>
      </c>
      <c r="E75" s="239">
        <v>0</v>
      </c>
      <c r="F75" s="239">
        <v>7660</v>
      </c>
      <c r="G75" s="73"/>
      <c r="H75" s="73"/>
      <c r="I75" s="73"/>
      <c r="J75" s="73"/>
    </row>
    <row r="76" spans="1:10" ht="15">
      <c r="A76" s="363"/>
      <c r="B76" s="265" t="s">
        <v>431</v>
      </c>
      <c r="C76" s="229" t="s">
        <v>432</v>
      </c>
      <c r="D76" s="239">
        <v>340</v>
      </c>
      <c r="E76" s="239">
        <v>0</v>
      </c>
      <c r="F76" s="239">
        <f>D76</f>
        <v>340</v>
      </c>
      <c r="G76" s="73"/>
      <c r="H76" s="73"/>
      <c r="I76" s="73"/>
      <c r="J76" s="73"/>
    </row>
    <row r="77" spans="1:10" ht="15">
      <c r="A77" s="363"/>
      <c r="B77" s="265" t="s">
        <v>480</v>
      </c>
      <c r="C77" s="229" t="s">
        <v>481</v>
      </c>
      <c r="D77" s="239">
        <v>12540</v>
      </c>
      <c r="E77" s="239">
        <f>D77</f>
        <v>12540</v>
      </c>
      <c r="F77" s="239">
        <v>0</v>
      </c>
      <c r="G77" s="73"/>
      <c r="H77" s="73"/>
      <c r="I77" s="73"/>
      <c r="J77" s="73"/>
    </row>
    <row r="78" spans="1:10" ht="15">
      <c r="A78" s="363"/>
      <c r="B78" s="265" t="s">
        <v>433</v>
      </c>
      <c r="C78" s="229" t="s">
        <v>434</v>
      </c>
      <c r="D78" s="239">
        <v>100</v>
      </c>
      <c r="E78" s="239">
        <v>0</v>
      </c>
      <c r="F78" s="239">
        <v>100</v>
      </c>
      <c r="G78" s="73"/>
      <c r="H78" s="73"/>
      <c r="I78" s="73"/>
      <c r="J78" s="73"/>
    </row>
    <row r="79" spans="1:10" ht="15">
      <c r="A79" s="363"/>
      <c r="B79" s="265" t="s">
        <v>482</v>
      </c>
      <c r="C79" s="229" t="s">
        <v>483</v>
      </c>
      <c r="D79" s="239">
        <v>11860</v>
      </c>
      <c r="E79" s="239">
        <v>11860</v>
      </c>
      <c r="F79" s="239">
        <v>0</v>
      </c>
      <c r="G79" s="73"/>
      <c r="H79" s="73"/>
      <c r="I79" s="73"/>
      <c r="J79" s="73"/>
    </row>
    <row r="80" spans="1:10" ht="15">
      <c r="A80" s="363"/>
      <c r="B80" s="265" t="s">
        <v>484</v>
      </c>
      <c r="C80" s="229" t="s">
        <v>485</v>
      </c>
      <c r="D80" s="239">
        <v>13580</v>
      </c>
      <c r="E80" s="239">
        <v>0</v>
      </c>
      <c r="F80" s="239">
        <f>D80</f>
        <v>13580</v>
      </c>
      <c r="G80" s="73"/>
      <c r="H80" s="73"/>
      <c r="I80" s="73"/>
      <c r="J80" s="73"/>
    </row>
    <row r="81" spans="1:10" ht="15">
      <c r="A81" s="363"/>
      <c r="B81" s="265" t="s">
        <v>472</v>
      </c>
      <c r="C81" s="229" t="s">
        <v>437</v>
      </c>
      <c r="D81" s="239">
        <v>23820</v>
      </c>
      <c r="E81" s="239">
        <v>23820</v>
      </c>
      <c r="F81" s="239">
        <v>0</v>
      </c>
      <c r="G81" s="73"/>
      <c r="H81" s="73"/>
      <c r="I81" s="73"/>
      <c r="J81" s="73"/>
    </row>
    <row r="82" spans="1:10" ht="15">
      <c r="A82" s="363"/>
      <c r="B82" s="265" t="s">
        <v>486</v>
      </c>
      <c r="C82" s="229" t="s">
        <v>487</v>
      </c>
      <c r="D82" s="239">
        <v>1360</v>
      </c>
      <c r="E82" s="239">
        <v>0</v>
      </c>
      <c r="F82" s="239">
        <v>1360</v>
      </c>
      <c r="G82" s="73"/>
      <c r="H82" s="73"/>
      <c r="I82" s="73"/>
      <c r="J82" s="73"/>
    </row>
    <row r="83" spans="1:10" ht="15">
      <c r="A83" s="363"/>
      <c r="B83" s="265" t="s">
        <v>435</v>
      </c>
      <c r="C83" s="229" t="s">
        <v>436</v>
      </c>
      <c r="D83" s="239">
        <v>20100</v>
      </c>
      <c r="E83" s="239">
        <v>0</v>
      </c>
      <c r="F83" s="239">
        <f>D83</f>
        <v>20100</v>
      </c>
      <c r="G83" s="73"/>
      <c r="H83" s="73"/>
      <c r="I83" s="73"/>
      <c r="J83" s="73"/>
    </row>
    <row r="84" spans="1:10" ht="15">
      <c r="A84" s="363"/>
      <c r="B84" s="265" t="s">
        <v>438</v>
      </c>
      <c r="C84" s="229" t="s">
        <v>439</v>
      </c>
      <c r="D84" s="239">
        <v>4300</v>
      </c>
      <c r="E84" s="239">
        <v>0</v>
      </c>
      <c r="F84" s="239">
        <f>D84</f>
        <v>4300</v>
      </c>
      <c r="G84" s="73"/>
      <c r="H84" s="73"/>
      <c r="I84" s="73"/>
      <c r="J84" s="73"/>
    </row>
    <row r="85" spans="1:10" ht="15.75">
      <c r="A85" s="227"/>
      <c r="B85" s="227"/>
      <c r="C85" s="234" t="s">
        <v>416</v>
      </c>
      <c r="D85" s="242">
        <f>SUM(D66:D84)</f>
        <v>1736400</v>
      </c>
      <c r="E85" s="242">
        <f>SUM(E66:E84)</f>
        <v>48220</v>
      </c>
      <c r="F85" s="242">
        <f>SUM(F66:F84)</f>
        <v>1688180</v>
      </c>
      <c r="G85" s="73"/>
      <c r="H85" s="73"/>
      <c r="I85" s="73"/>
      <c r="J85" s="73"/>
    </row>
    <row r="86" spans="4:10" ht="15">
      <c r="D86" s="73"/>
      <c r="E86" s="73"/>
      <c r="F86" s="73"/>
      <c r="G86" s="73"/>
      <c r="H86" s="73"/>
      <c r="I86" s="73"/>
      <c r="J86" s="73"/>
    </row>
    <row r="87" spans="4:10" ht="15">
      <c r="D87" s="73"/>
      <c r="E87" s="73"/>
      <c r="F87" s="73"/>
      <c r="G87" s="73"/>
      <c r="H87" s="73"/>
      <c r="I87" s="73"/>
      <c r="J87" s="73"/>
    </row>
    <row r="88" spans="4:10" ht="15">
      <c r="D88" s="73"/>
      <c r="E88" s="73"/>
      <c r="F88" s="73"/>
      <c r="G88" s="73"/>
      <c r="H88" s="73"/>
      <c r="I88" s="73"/>
      <c r="J88" s="73"/>
    </row>
    <row r="89" spans="4:10" ht="15">
      <c r="D89" s="73"/>
      <c r="E89" s="73"/>
      <c r="F89" s="73"/>
      <c r="G89" s="73"/>
      <c r="H89" s="73"/>
      <c r="I89" s="73"/>
      <c r="J89" s="73"/>
    </row>
    <row r="90" spans="4:10" ht="15">
      <c r="D90" s="73"/>
      <c r="E90" s="73"/>
      <c r="F90" s="73"/>
      <c r="G90" s="73"/>
      <c r="H90" s="73"/>
      <c r="I90" s="73"/>
      <c r="J90" s="73"/>
    </row>
    <row r="91" spans="4:10" ht="15">
      <c r="D91" s="73"/>
      <c r="E91" s="73"/>
      <c r="F91" s="73"/>
      <c r="G91" s="73"/>
      <c r="H91" s="73"/>
      <c r="I91" s="73"/>
      <c r="J91" s="73"/>
    </row>
    <row r="92" spans="4:10" ht="15">
      <c r="D92" s="73"/>
      <c r="E92" s="73"/>
      <c r="F92" s="73"/>
      <c r="G92" s="73"/>
      <c r="H92" s="73"/>
      <c r="I92" s="73"/>
      <c r="J92" s="73"/>
    </row>
    <row r="93" spans="4:10" ht="15">
      <c r="D93" s="73"/>
      <c r="E93" s="73"/>
      <c r="F93" s="73"/>
      <c r="G93" s="73"/>
      <c r="H93" s="73"/>
      <c r="I93" s="73"/>
      <c r="J93" s="73"/>
    </row>
    <row r="94" spans="4:10" ht="15">
      <c r="D94" s="73"/>
      <c r="E94" s="73"/>
      <c r="F94" s="73"/>
      <c r="G94" s="73"/>
      <c r="H94" s="73"/>
      <c r="I94" s="73"/>
      <c r="J94" s="73"/>
    </row>
    <row r="95" spans="4:10" ht="15">
      <c r="D95" s="73"/>
      <c r="E95" s="73"/>
      <c r="F95" s="73"/>
      <c r="G95" s="73"/>
      <c r="H95" s="73"/>
      <c r="I95" s="73"/>
      <c r="J95" s="73"/>
    </row>
    <row r="96" spans="4:10" ht="15">
      <c r="D96" s="73"/>
      <c r="E96" s="73"/>
      <c r="F96" s="73"/>
      <c r="G96" s="73"/>
      <c r="H96" s="73"/>
      <c r="I96" s="73"/>
      <c r="J96" s="73"/>
    </row>
    <row r="97" spans="4:10" ht="15">
      <c r="D97" s="73"/>
      <c r="E97" s="73"/>
      <c r="F97" s="73"/>
      <c r="G97" s="73"/>
      <c r="H97" s="73"/>
      <c r="I97" s="73"/>
      <c r="J97" s="73"/>
    </row>
    <row r="98" spans="4:10" ht="15">
      <c r="D98" s="73"/>
      <c r="E98" s="73"/>
      <c r="F98" s="73"/>
      <c r="G98" s="73"/>
      <c r="H98" s="73"/>
      <c r="I98" s="73"/>
      <c r="J98" s="73"/>
    </row>
    <row r="99" spans="4:10" ht="15">
      <c r="D99" s="73"/>
      <c r="E99" s="73"/>
      <c r="F99" s="73"/>
      <c r="G99" s="73"/>
      <c r="H99" s="73"/>
      <c r="I99" s="73"/>
      <c r="J99" s="73"/>
    </row>
    <row r="100" spans="4:10" ht="15">
      <c r="D100" s="73"/>
      <c r="E100" s="73"/>
      <c r="F100" s="73"/>
      <c r="G100" s="73"/>
      <c r="H100" s="73"/>
      <c r="I100" s="73"/>
      <c r="J100" s="73"/>
    </row>
    <row r="101" spans="4:10" ht="15">
      <c r="D101" s="73"/>
      <c r="E101" s="73"/>
      <c r="F101" s="73"/>
      <c r="G101" s="73"/>
      <c r="H101" s="73"/>
      <c r="I101" s="73"/>
      <c r="J101" s="73"/>
    </row>
    <row r="102" spans="4:10" ht="15">
      <c r="D102" s="73"/>
      <c r="E102" s="73"/>
      <c r="F102" s="73"/>
      <c r="G102" s="73"/>
      <c r="H102" s="73"/>
      <c r="I102" s="73"/>
      <c r="J102" s="73"/>
    </row>
    <row r="103" spans="4:10" ht="15">
      <c r="D103" s="73"/>
      <c r="E103" s="73"/>
      <c r="F103" s="73"/>
      <c r="G103" s="73"/>
      <c r="H103" s="73"/>
      <c r="I103" s="73"/>
      <c r="J103" s="73"/>
    </row>
    <row r="104" spans="4:10" ht="15">
      <c r="D104" s="73"/>
      <c r="E104" s="73"/>
      <c r="F104" s="73"/>
      <c r="G104" s="73"/>
      <c r="H104" s="73"/>
      <c r="I104" s="73"/>
      <c r="J104" s="73"/>
    </row>
    <row r="105" spans="4:10" ht="15">
      <c r="D105" s="73"/>
      <c r="E105" s="73"/>
      <c r="F105" s="73"/>
      <c r="G105" s="73"/>
      <c r="H105" s="73"/>
      <c r="I105" s="73"/>
      <c r="J105" s="73"/>
    </row>
    <row r="106" spans="4:10" ht="15">
      <c r="D106" s="73"/>
      <c r="E106" s="73"/>
      <c r="F106" s="73"/>
      <c r="G106" s="73"/>
      <c r="H106" s="73"/>
      <c r="I106" s="73"/>
      <c r="J106" s="73"/>
    </row>
    <row r="107" spans="4:10" ht="15">
      <c r="D107" s="73"/>
      <c r="E107" s="73"/>
      <c r="F107" s="73"/>
      <c r="G107" s="73"/>
      <c r="H107" s="73"/>
      <c r="I107" s="73"/>
      <c r="J107" s="73"/>
    </row>
    <row r="108" spans="4:10" ht="15">
      <c r="D108" s="73"/>
      <c r="E108" s="73"/>
      <c r="F108" s="73"/>
      <c r="G108" s="73"/>
      <c r="H108" s="73"/>
      <c r="I108" s="73"/>
      <c r="J108" s="73"/>
    </row>
    <row r="109" spans="4:10" ht="15">
      <c r="D109" s="73"/>
      <c r="E109" s="73"/>
      <c r="F109" s="73"/>
      <c r="G109" s="73"/>
      <c r="H109" s="73"/>
      <c r="I109" s="73"/>
      <c r="J109" s="73"/>
    </row>
    <row r="110" spans="4:10" ht="15">
      <c r="D110" s="73"/>
      <c r="E110" s="73"/>
      <c r="F110" s="73"/>
      <c r="G110" s="73"/>
      <c r="H110" s="73"/>
      <c r="I110" s="73"/>
      <c r="J110" s="73"/>
    </row>
    <row r="111" spans="4:10" ht="15">
      <c r="D111" s="73"/>
      <c r="E111" s="73"/>
      <c r="F111" s="73"/>
      <c r="G111" s="73"/>
      <c r="H111" s="73"/>
      <c r="I111" s="73"/>
      <c r="J111" s="73"/>
    </row>
    <row r="112" spans="4:10" ht="15">
      <c r="D112" s="73"/>
      <c r="E112" s="73"/>
      <c r="F112" s="73"/>
      <c r="G112" s="73"/>
      <c r="H112" s="73"/>
      <c r="I112" s="73"/>
      <c r="J112" s="73"/>
    </row>
    <row r="113" spans="4:10" ht="15">
      <c r="D113" s="73"/>
      <c r="E113" s="73"/>
      <c r="F113" s="73"/>
      <c r="G113" s="73"/>
      <c r="H113" s="73"/>
      <c r="I113" s="73"/>
      <c r="J113" s="73"/>
    </row>
    <row r="114" spans="4:10" ht="15">
      <c r="D114" s="73"/>
      <c r="E114" s="73"/>
      <c r="F114" s="73"/>
      <c r="G114" s="73"/>
      <c r="H114" s="73"/>
      <c r="I114" s="73"/>
      <c r="J114" s="73"/>
    </row>
    <row r="115" spans="4:10" ht="15">
      <c r="D115" s="73"/>
      <c r="E115" s="73"/>
      <c r="F115" s="73"/>
      <c r="G115" s="73"/>
      <c r="H115" s="73"/>
      <c r="I115" s="73"/>
      <c r="J115" s="73"/>
    </row>
    <row r="116" spans="4:10" ht="15">
      <c r="D116" s="73"/>
      <c r="E116" s="73"/>
      <c r="F116" s="73"/>
      <c r="G116" s="73"/>
      <c r="H116" s="73"/>
      <c r="I116" s="73"/>
      <c r="J116" s="73"/>
    </row>
    <row r="117" spans="4:10" ht="15">
      <c r="D117" s="73"/>
      <c r="E117" s="73"/>
      <c r="F117" s="73"/>
      <c r="G117" s="73"/>
      <c r="H117" s="73"/>
      <c r="I117" s="73"/>
      <c r="J117" s="73"/>
    </row>
    <row r="118" spans="4:10" ht="15">
      <c r="D118" s="73"/>
      <c r="E118" s="73"/>
      <c r="F118" s="73"/>
      <c r="G118" s="73"/>
      <c r="H118" s="73"/>
      <c r="I118" s="73"/>
      <c r="J118" s="73"/>
    </row>
    <row r="119" spans="4:10" ht="15">
      <c r="D119" s="73"/>
      <c r="E119" s="73"/>
      <c r="F119" s="73"/>
      <c r="G119" s="73"/>
      <c r="H119" s="73"/>
      <c r="I119" s="73"/>
      <c r="J119" s="73"/>
    </row>
    <row r="120" spans="4:10" ht="15">
      <c r="D120" s="73"/>
      <c r="E120" s="73"/>
      <c r="F120" s="73"/>
      <c r="G120" s="73"/>
      <c r="H120" s="73"/>
      <c r="I120" s="73"/>
      <c r="J120" s="73"/>
    </row>
    <row r="121" spans="4:10" ht="15">
      <c r="D121" s="73"/>
      <c r="E121" s="73"/>
      <c r="F121" s="73"/>
      <c r="G121" s="73"/>
      <c r="H121" s="73"/>
      <c r="I121" s="73"/>
      <c r="J121" s="73"/>
    </row>
    <row r="122" spans="4:10" ht="15">
      <c r="D122" s="73"/>
      <c r="E122" s="73"/>
      <c r="F122" s="73"/>
      <c r="G122" s="73"/>
      <c r="H122" s="73"/>
      <c r="I122" s="73"/>
      <c r="J122" s="73"/>
    </row>
    <row r="123" spans="4:10" ht="15">
      <c r="D123" s="73"/>
      <c r="E123" s="73"/>
      <c r="F123" s="73"/>
      <c r="G123" s="73"/>
      <c r="H123" s="73"/>
      <c r="I123" s="73"/>
      <c r="J123" s="73"/>
    </row>
    <row r="124" spans="4:10" ht="15">
      <c r="D124" s="73"/>
      <c r="E124" s="73"/>
      <c r="F124" s="73"/>
      <c r="G124" s="73"/>
      <c r="H124" s="73"/>
      <c r="I124" s="73"/>
      <c r="J124" s="73"/>
    </row>
    <row r="125" spans="4:10" ht="15">
      <c r="D125" s="73"/>
      <c r="E125" s="73"/>
      <c r="F125" s="73"/>
      <c r="G125" s="73"/>
      <c r="H125" s="73"/>
      <c r="I125" s="73"/>
      <c r="J125" s="73"/>
    </row>
    <row r="126" spans="4:10" ht="15">
      <c r="D126" s="73"/>
      <c r="E126" s="73"/>
      <c r="F126" s="73"/>
      <c r="G126" s="73"/>
      <c r="H126" s="73"/>
      <c r="I126" s="73"/>
      <c r="J126" s="73"/>
    </row>
    <row r="127" spans="4:10" ht="15">
      <c r="D127" s="73"/>
      <c r="E127" s="73"/>
      <c r="F127" s="73"/>
      <c r="G127" s="73"/>
      <c r="H127" s="73"/>
      <c r="I127" s="73"/>
      <c r="J127" s="73"/>
    </row>
    <row r="128" spans="4:10" ht="15">
      <c r="D128" s="73"/>
      <c r="E128" s="73"/>
      <c r="F128" s="73"/>
      <c r="G128" s="73"/>
      <c r="H128" s="73"/>
      <c r="I128" s="73"/>
      <c r="J128" s="73"/>
    </row>
    <row r="129" spans="4:10" ht="15">
      <c r="D129" s="73"/>
      <c r="E129" s="73"/>
      <c r="F129" s="73"/>
      <c r="G129" s="73"/>
      <c r="H129" s="73"/>
      <c r="I129" s="73"/>
      <c r="J129" s="73"/>
    </row>
  </sheetData>
  <sheetProtection password="C75F" sheet="1" selectLockedCells="1" selectUnlockedCells="1"/>
  <mergeCells count="22">
    <mergeCell ref="A1:O1"/>
    <mergeCell ref="A3:O3"/>
    <mergeCell ref="A5:O5"/>
    <mergeCell ref="A8:A9"/>
    <mergeCell ref="B8:B9"/>
    <mergeCell ref="A26:A27"/>
    <mergeCell ref="A24:O24"/>
    <mergeCell ref="C26:C27"/>
    <mergeCell ref="A34:A35"/>
    <mergeCell ref="B34:B35"/>
    <mergeCell ref="C16:C17"/>
    <mergeCell ref="D34:D35"/>
    <mergeCell ref="D26:D27"/>
    <mergeCell ref="B26:B27"/>
    <mergeCell ref="C8:C9"/>
    <mergeCell ref="A16:A17"/>
    <mergeCell ref="A66:A84"/>
    <mergeCell ref="C34:C35"/>
    <mergeCell ref="A48:F48"/>
    <mergeCell ref="A49:B49"/>
    <mergeCell ref="A50:A63"/>
    <mergeCell ref="B16:B17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95" zoomScaleNormal="95" zoomScalePageLayoutView="0" workbookViewId="0" topLeftCell="A7">
      <selection activeCell="E34" sqref="E34"/>
    </sheetView>
  </sheetViews>
  <sheetFormatPr defaultColWidth="9.140625" defaultRowHeight="12.75"/>
  <cols>
    <col min="1" max="1" width="22.7109375" style="1" customWidth="1"/>
    <col min="2" max="2" width="20.421875" style="1" customWidth="1"/>
    <col min="3" max="3" width="20.00390625" style="1" customWidth="1"/>
    <col min="4" max="4" width="34.57421875" style="1" customWidth="1"/>
    <col min="5" max="5" width="32.7109375" style="1" customWidth="1"/>
    <col min="6" max="6" width="11.140625" style="1" customWidth="1"/>
    <col min="7" max="7" width="19.7109375" style="1" customWidth="1"/>
    <col min="8" max="16384" width="9.140625" style="1" customWidth="1"/>
  </cols>
  <sheetData>
    <row r="1" spans="1:10" ht="15">
      <c r="A1" s="295" t="s">
        <v>21</v>
      </c>
      <c r="B1" s="295"/>
      <c r="C1" s="295"/>
      <c r="D1" s="295"/>
      <c r="E1" s="295"/>
      <c r="F1" s="7"/>
      <c r="G1" s="7"/>
      <c r="H1" s="7"/>
      <c r="I1" s="7"/>
      <c r="J1" s="7"/>
    </row>
    <row r="3" spans="1:5" ht="12.75" customHeight="1">
      <c r="A3" s="375" t="s">
        <v>185</v>
      </c>
      <c r="B3" s="375"/>
      <c r="C3" s="375"/>
      <c r="D3" s="375"/>
      <c r="E3" s="375"/>
    </row>
    <row r="4" ht="15">
      <c r="A4" s="120"/>
    </row>
    <row r="5" spans="1:5" ht="15">
      <c r="A5" s="369" t="s">
        <v>186</v>
      </c>
      <c r="B5" s="369"/>
      <c r="C5" s="369"/>
      <c r="D5" s="369"/>
      <c r="E5" s="369"/>
    </row>
    <row r="6" spans="1:4" ht="15">
      <c r="A6" s="120"/>
      <c r="B6" s="121"/>
      <c r="C6" s="121"/>
      <c r="D6" s="121"/>
    </row>
    <row r="7" spans="1:4" ht="12.75" customHeight="1">
      <c r="A7" s="294" t="s">
        <v>187</v>
      </c>
      <c r="B7" s="294"/>
      <c r="C7" s="294"/>
      <c r="D7" s="41" t="s">
        <v>243</v>
      </c>
    </row>
    <row r="8" spans="1:4" ht="12.75" customHeight="1">
      <c r="A8" s="294" t="s">
        <v>188</v>
      </c>
      <c r="B8" s="294"/>
      <c r="C8" s="294"/>
      <c r="D8" s="41" t="s">
        <v>261</v>
      </c>
    </row>
    <row r="10" spans="1:2" ht="45">
      <c r="A10" s="122" t="s">
        <v>189</v>
      </c>
      <c r="B10" s="32"/>
    </row>
    <row r="11" spans="4:5" ht="15">
      <c r="D11" s="123"/>
      <c r="E11" s="81"/>
    </row>
    <row r="12" spans="1:15" ht="12.75" customHeight="1">
      <c r="A12" s="372" t="s">
        <v>190</v>
      </c>
      <c r="B12" s="372" t="s">
        <v>191</v>
      </c>
      <c r="C12" s="373" t="s">
        <v>192</v>
      </c>
      <c r="D12" s="374" t="s">
        <v>132</v>
      </c>
      <c r="E12" s="374"/>
      <c r="H12" s="73"/>
      <c r="I12" s="73"/>
      <c r="J12" s="73"/>
      <c r="K12" s="73"/>
      <c r="L12" s="73"/>
      <c r="M12" s="73"/>
      <c r="N12" s="73"/>
      <c r="O12" s="73"/>
    </row>
    <row r="13" spans="1:14" ht="54" customHeight="1">
      <c r="A13" s="372"/>
      <c r="B13" s="372" t="s">
        <v>193</v>
      </c>
      <c r="C13" s="373" t="s">
        <v>194</v>
      </c>
      <c r="D13" s="124" t="s">
        <v>195</v>
      </c>
      <c r="E13" s="45" t="s">
        <v>134</v>
      </c>
      <c r="H13" s="73"/>
      <c r="I13" s="73"/>
      <c r="J13" s="73"/>
      <c r="K13" s="73"/>
      <c r="L13" s="73"/>
      <c r="M13" s="73"/>
      <c r="N13" s="73"/>
    </row>
    <row r="14" spans="1:14" ht="15">
      <c r="A14" s="370"/>
      <c r="B14" s="125"/>
      <c r="C14" s="126"/>
      <c r="D14" s="127"/>
      <c r="E14" s="76" t="e">
        <f aca="true" t="shared" si="0" ref="E14:E27">(D14/C14)*100</f>
        <v>#DIV/0!</v>
      </c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15">
      <c r="A15" s="370"/>
      <c r="B15" s="26"/>
      <c r="C15" s="128"/>
      <c r="D15" s="129"/>
      <c r="E15" s="76" t="e">
        <f t="shared" si="0"/>
        <v>#DIV/0!</v>
      </c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15">
      <c r="A16" s="370"/>
      <c r="B16" s="26"/>
      <c r="C16" s="128"/>
      <c r="D16" s="129"/>
      <c r="E16" s="76" t="e">
        <f t="shared" si="0"/>
        <v>#DIV/0!</v>
      </c>
      <c r="F16" s="73"/>
      <c r="G16" s="73"/>
      <c r="H16" s="73"/>
      <c r="I16" s="73"/>
      <c r="J16" s="73"/>
      <c r="K16" s="73"/>
      <c r="L16" s="73"/>
      <c r="M16" s="73"/>
      <c r="N16" s="73"/>
    </row>
    <row r="17" spans="1:14" ht="15">
      <c r="A17" s="370"/>
      <c r="B17" s="26"/>
      <c r="C17" s="128"/>
      <c r="D17" s="129"/>
      <c r="E17" s="76" t="e">
        <f t="shared" si="0"/>
        <v>#DIV/0!</v>
      </c>
      <c r="F17" s="73"/>
      <c r="G17" s="73"/>
      <c r="H17" s="73"/>
      <c r="I17" s="73"/>
      <c r="J17" s="73"/>
      <c r="K17" s="73"/>
      <c r="L17" s="73"/>
      <c r="M17" s="73"/>
      <c r="N17" s="73"/>
    </row>
    <row r="18" spans="1:14" ht="15">
      <c r="A18" s="370"/>
      <c r="B18" s="26"/>
      <c r="C18" s="128"/>
      <c r="D18" s="129"/>
      <c r="E18" s="76" t="e">
        <f t="shared" si="0"/>
        <v>#DIV/0!</v>
      </c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15">
      <c r="A19" s="370"/>
      <c r="B19" s="26"/>
      <c r="C19" s="128"/>
      <c r="D19" s="129"/>
      <c r="E19" s="76" t="e">
        <f t="shared" si="0"/>
        <v>#DIV/0!</v>
      </c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5">
      <c r="A20" s="370"/>
      <c r="B20" s="26"/>
      <c r="C20" s="128"/>
      <c r="D20" s="129"/>
      <c r="E20" s="76" t="e">
        <f t="shared" si="0"/>
        <v>#DIV/0!</v>
      </c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15">
      <c r="A21" s="371"/>
      <c r="B21" s="26"/>
      <c r="C21" s="128"/>
      <c r="D21" s="130"/>
      <c r="E21" s="76" t="e">
        <f t="shared" si="0"/>
        <v>#DIV/0!</v>
      </c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15">
      <c r="A22" s="371"/>
      <c r="B22" s="26"/>
      <c r="C22" s="128"/>
      <c r="D22" s="131"/>
      <c r="E22" s="76" t="e">
        <f t="shared" si="0"/>
        <v>#DIV/0!</v>
      </c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15">
      <c r="A23" s="371"/>
      <c r="B23" s="26"/>
      <c r="C23" s="128"/>
      <c r="D23" s="131"/>
      <c r="E23" s="76" t="e">
        <f t="shared" si="0"/>
        <v>#DIV/0!</v>
      </c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15">
      <c r="A24" s="371"/>
      <c r="B24" s="26"/>
      <c r="C24" s="128"/>
      <c r="D24" s="131"/>
      <c r="E24" s="76" t="e">
        <f t="shared" si="0"/>
        <v>#DIV/0!</v>
      </c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5">
      <c r="A25" s="371"/>
      <c r="B25" s="26"/>
      <c r="C25" s="128"/>
      <c r="D25" s="131"/>
      <c r="E25" s="76" t="e">
        <f t="shared" si="0"/>
        <v>#DIV/0!</v>
      </c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5">
      <c r="A26" s="371"/>
      <c r="B26" s="26"/>
      <c r="C26" s="128"/>
      <c r="D26" s="131"/>
      <c r="E26" s="76" t="e">
        <f t="shared" si="0"/>
        <v>#DIV/0!</v>
      </c>
      <c r="F26" s="73"/>
      <c r="G26" s="73"/>
      <c r="H26" s="73"/>
      <c r="I26" s="73"/>
      <c r="J26" s="73"/>
      <c r="K26" s="73"/>
      <c r="L26" s="73"/>
      <c r="M26" s="73"/>
      <c r="N26" s="73"/>
    </row>
    <row r="27" spans="1:14" ht="15">
      <c r="A27" s="371"/>
      <c r="B27" s="31"/>
      <c r="C27" s="132"/>
      <c r="D27" s="133"/>
      <c r="E27" s="72" t="e">
        <f t="shared" si="0"/>
        <v>#DIV/0!</v>
      </c>
      <c r="F27" s="73"/>
      <c r="G27" s="73"/>
      <c r="H27" s="73"/>
      <c r="I27" s="73"/>
      <c r="J27" s="73"/>
      <c r="K27" s="73"/>
      <c r="L27" s="73"/>
      <c r="M27" s="73"/>
      <c r="N27" s="73"/>
    </row>
    <row r="28" spans="5:17" ht="15">
      <c r="E28" s="73"/>
      <c r="F28" s="85"/>
      <c r="G28" s="85"/>
      <c r="H28" s="85"/>
      <c r="I28" s="73"/>
      <c r="J28" s="73"/>
      <c r="K28" s="73"/>
      <c r="L28" s="73"/>
      <c r="M28" s="73"/>
      <c r="N28" s="73"/>
      <c r="O28" s="73"/>
      <c r="P28" s="73"/>
      <c r="Q28" s="73"/>
    </row>
    <row r="29" spans="5:16" ht="15"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ht="15">
      <c r="A30" s="1" t="s">
        <v>196</v>
      </c>
    </row>
    <row r="31" ht="15">
      <c r="A31" s="1" t="s">
        <v>82</v>
      </c>
    </row>
    <row r="32" ht="15">
      <c r="A32" s="2"/>
    </row>
    <row r="37" ht="15">
      <c r="A37" s="120"/>
    </row>
    <row r="38" spans="1:5" ht="15">
      <c r="A38" s="369" t="s">
        <v>197</v>
      </c>
      <c r="B38" s="369"/>
      <c r="C38" s="369"/>
      <c r="D38" s="369"/>
      <c r="E38" s="369"/>
    </row>
    <row r="39" spans="1:4" ht="15">
      <c r="A39" s="120"/>
      <c r="B39" s="121"/>
      <c r="C39" s="121"/>
      <c r="D39" s="121"/>
    </row>
    <row r="40" spans="1:4" ht="12.75" customHeight="1">
      <c r="A40" s="294" t="s">
        <v>198</v>
      </c>
      <c r="B40" s="294"/>
      <c r="C40" s="294"/>
      <c r="D40" s="41"/>
    </row>
    <row r="41" spans="1:4" ht="12.75" customHeight="1">
      <c r="A41" s="294" t="s">
        <v>188</v>
      </c>
      <c r="B41" s="294"/>
      <c r="C41" s="294"/>
      <c r="D41" s="41"/>
    </row>
    <row r="43" spans="1:2" ht="45">
      <c r="A43" s="122" t="s">
        <v>199</v>
      </c>
      <c r="B43" s="32"/>
    </row>
    <row r="44" spans="4:5" ht="15">
      <c r="D44" s="123"/>
      <c r="E44" s="81"/>
    </row>
    <row r="45" spans="1:5" ht="12.75" customHeight="1">
      <c r="A45" s="372" t="s">
        <v>200</v>
      </c>
      <c r="B45" s="372" t="s">
        <v>191</v>
      </c>
      <c r="C45" s="373" t="s">
        <v>192</v>
      </c>
      <c r="D45" s="374" t="s">
        <v>132</v>
      </c>
      <c r="E45" s="374"/>
    </row>
    <row r="46" spans="1:5" ht="45">
      <c r="A46" s="372"/>
      <c r="B46" s="372" t="s">
        <v>193</v>
      </c>
      <c r="C46" s="373" t="s">
        <v>194</v>
      </c>
      <c r="D46" s="124" t="s">
        <v>195</v>
      </c>
      <c r="E46" s="45" t="s">
        <v>134</v>
      </c>
    </row>
    <row r="47" spans="1:5" ht="15">
      <c r="A47" s="370"/>
      <c r="B47" s="125"/>
      <c r="C47" s="126"/>
      <c r="D47" s="127"/>
      <c r="E47" s="76" t="e">
        <f aca="true" t="shared" si="1" ref="E47:E60">(D47/C47)*100</f>
        <v>#DIV/0!</v>
      </c>
    </row>
    <row r="48" spans="1:5" ht="15">
      <c r="A48" s="370"/>
      <c r="B48" s="26"/>
      <c r="C48" s="128"/>
      <c r="D48" s="129"/>
      <c r="E48" s="76" t="e">
        <f t="shared" si="1"/>
        <v>#DIV/0!</v>
      </c>
    </row>
    <row r="49" spans="1:5" ht="15">
      <c r="A49" s="370"/>
      <c r="B49" s="26"/>
      <c r="C49" s="128"/>
      <c r="D49" s="129"/>
      <c r="E49" s="76" t="e">
        <f t="shared" si="1"/>
        <v>#DIV/0!</v>
      </c>
    </row>
    <row r="50" spans="1:5" ht="15">
      <c r="A50" s="370"/>
      <c r="B50" s="26"/>
      <c r="C50" s="128"/>
      <c r="D50" s="129"/>
      <c r="E50" s="76" t="e">
        <f t="shared" si="1"/>
        <v>#DIV/0!</v>
      </c>
    </row>
    <row r="51" spans="1:5" ht="15">
      <c r="A51" s="370"/>
      <c r="B51" s="26"/>
      <c r="C51" s="128"/>
      <c r="D51" s="129"/>
      <c r="E51" s="76" t="e">
        <f t="shared" si="1"/>
        <v>#DIV/0!</v>
      </c>
    </row>
    <row r="52" spans="1:5" ht="15">
      <c r="A52" s="370"/>
      <c r="B52" s="26"/>
      <c r="C52" s="128"/>
      <c r="D52" s="129"/>
      <c r="E52" s="76" t="e">
        <f t="shared" si="1"/>
        <v>#DIV/0!</v>
      </c>
    </row>
    <row r="53" spans="1:5" ht="15">
      <c r="A53" s="370"/>
      <c r="B53" s="26"/>
      <c r="C53" s="128"/>
      <c r="D53" s="129"/>
      <c r="E53" s="76" t="e">
        <f t="shared" si="1"/>
        <v>#DIV/0!</v>
      </c>
    </row>
    <row r="54" spans="1:5" ht="15">
      <c r="A54" s="371"/>
      <c r="B54" s="26"/>
      <c r="C54" s="128"/>
      <c r="D54" s="130"/>
      <c r="E54" s="76" t="e">
        <f t="shared" si="1"/>
        <v>#DIV/0!</v>
      </c>
    </row>
    <row r="55" spans="1:5" ht="15">
      <c r="A55" s="371"/>
      <c r="B55" s="26"/>
      <c r="C55" s="128"/>
      <c r="D55" s="131"/>
      <c r="E55" s="76" t="e">
        <f t="shared" si="1"/>
        <v>#DIV/0!</v>
      </c>
    </row>
    <row r="56" spans="1:5" ht="15">
      <c r="A56" s="371"/>
      <c r="B56" s="26"/>
      <c r="C56" s="128"/>
      <c r="D56" s="131"/>
      <c r="E56" s="76" t="e">
        <f t="shared" si="1"/>
        <v>#DIV/0!</v>
      </c>
    </row>
    <row r="57" spans="1:5" ht="15">
      <c r="A57" s="371"/>
      <c r="B57" s="26"/>
      <c r="C57" s="128"/>
      <c r="D57" s="131"/>
      <c r="E57" s="76" t="e">
        <f t="shared" si="1"/>
        <v>#DIV/0!</v>
      </c>
    </row>
    <row r="58" spans="1:5" ht="15">
      <c r="A58" s="371"/>
      <c r="B58" s="26"/>
      <c r="C58" s="128"/>
      <c r="D58" s="131"/>
      <c r="E58" s="76" t="e">
        <f t="shared" si="1"/>
        <v>#DIV/0!</v>
      </c>
    </row>
    <row r="59" spans="1:5" ht="15">
      <c r="A59" s="371"/>
      <c r="B59" s="26"/>
      <c r="C59" s="128"/>
      <c r="D59" s="131"/>
      <c r="E59" s="76" t="e">
        <f t="shared" si="1"/>
        <v>#DIV/0!</v>
      </c>
    </row>
    <row r="60" spans="1:5" ht="15">
      <c r="A60" s="371"/>
      <c r="B60" s="31"/>
      <c r="C60" s="132"/>
      <c r="D60" s="133"/>
      <c r="E60" s="72" t="e">
        <f t="shared" si="1"/>
        <v>#DIV/0!</v>
      </c>
    </row>
    <row r="63" ht="15">
      <c r="A63" s="1" t="s">
        <v>196</v>
      </c>
    </row>
    <row r="64" ht="15">
      <c r="A64" s="1" t="s">
        <v>82</v>
      </c>
    </row>
    <row r="65" ht="15">
      <c r="A65" s="2"/>
    </row>
  </sheetData>
  <sheetProtection password="C75F" sheet="1" selectLockedCells="1" selectUnlockedCells="1"/>
  <mergeCells count="20">
    <mergeCell ref="D45:E45"/>
    <mergeCell ref="A1:E1"/>
    <mergeCell ref="A3:E3"/>
    <mergeCell ref="A5:E5"/>
    <mergeCell ref="A7:C7"/>
    <mergeCell ref="A8:C8"/>
    <mergeCell ref="A12:A13"/>
    <mergeCell ref="B12:B13"/>
    <mergeCell ref="C12:C13"/>
    <mergeCell ref="D12:E12"/>
    <mergeCell ref="A47:A53"/>
    <mergeCell ref="A54:A60"/>
    <mergeCell ref="A14:A20"/>
    <mergeCell ref="A21:A27"/>
    <mergeCell ref="A38:E38"/>
    <mergeCell ref="A40:C40"/>
    <mergeCell ref="A41:C41"/>
    <mergeCell ref="A45:A46"/>
    <mergeCell ref="B45:B46"/>
    <mergeCell ref="C45:C46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"/>
  <sheetViews>
    <sheetView tabSelected="1" zoomScale="95" zoomScaleNormal="95" zoomScalePageLayoutView="0" workbookViewId="0" topLeftCell="A37">
      <selection activeCell="F64" sqref="F64"/>
    </sheetView>
  </sheetViews>
  <sheetFormatPr defaultColWidth="9.140625" defaultRowHeight="12.75"/>
  <cols>
    <col min="1" max="1" width="43.8515625" style="1" customWidth="1"/>
    <col min="2" max="2" width="28.00390625" style="1" customWidth="1"/>
    <col min="3" max="3" width="23.421875" style="1" customWidth="1"/>
    <col min="4" max="4" width="20.7109375" style="1" customWidth="1"/>
    <col min="5" max="5" width="26.421875" style="1" customWidth="1"/>
    <col min="6" max="6" width="23.8515625" style="1" customWidth="1"/>
    <col min="7" max="7" width="18.00390625" style="1" customWidth="1"/>
    <col min="8" max="8" width="19.28125" style="1" customWidth="1"/>
    <col min="9" max="16384" width="9.140625" style="1" customWidth="1"/>
  </cols>
  <sheetData>
    <row r="1" spans="1:14" ht="15">
      <c r="A1" s="295" t="s">
        <v>201</v>
      </c>
      <c r="B1" s="295"/>
      <c r="C1" s="295"/>
      <c r="D1" s="295"/>
      <c r="E1" s="295"/>
      <c r="F1" s="295"/>
      <c r="G1" s="7"/>
      <c r="H1" s="7"/>
      <c r="I1" s="7"/>
      <c r="J1" s="7"/>
      <c r="K1" s="7"/>
      <c r="L1" s="7"/>
      <c r="M1" s="7"/>
      <c r="N1" s="7"/>
    </row>
    <row r="3" spans="1:14" ht="15">
      <c r="A3" s="295" t="s">
        <v>202</v>
      </c>
      <c r="B3" s="295"/>
      <c r="C3" s="295"/>
      <c r="D3" s="295"/>
      <c r="E3" s="295"/>
      <c r="F3" s="295"/>
      <c r="G3" s="7"/>
      <c r="H3" s="7"/>
      <c r="I3" s="7"/>
      <c r="J3" s="7"/>
      <c r="K3" s="7"/>
      <c r="L3" s="7"/>
      <c r="M3" s="7"/>
      <c r="N3" s="7"/>
    </row>
    <row r="5" spans="1:6" ht="15">
      <c r="A5" s="369" t="s">
        <v>203</v>
      </c>
      <c r="B5" s="369"/>
      <c r="C5" s="369"/>
      <c r="D5" s="369"/>
      <c r="E5" s="369"/>
      <c r="F5" s="369"/>
    </row>
    <row r="6" ht="15">
      <c r="A6" s="134"/>
    </row>
    <row r="7" spans="1:6" ht="45">
      <c r="A7" s="44" t="s">
        <v>204</v>
      </c>
      <c r="B7" s="45" t="s">
        <v>205</v>
      </c>
      <c r="C7" s="45" t="s">
        <v>206</v>
      </c>
      <c r="D7" s="45" t="s">
        <v>207</v>
      </c>
      <c r="E7" s="45" t="s">
        <v>208</v>
      </c>
      <c r="F7" s="46" t="s">
        <v>209</v>
      </c>
    </row>
    <row r="8" spans="1:6" ht="15">
      <c r="A8" s="135"/>
      <c r="B8" s="136"/>
      <c r="C8" s="136"/>
      <c r="D8" s="136"/>
      <c r="E8" s="137"/>
      <c r="F8" s="138"/>
    </row>
    <row r="9" spans="1:6" ht="15">
      <c r="A9" s="139"/>
      <c r="B9" s="54"/>
      <c r="C9" s="54"/>
      <c r="D9" s="140"/>
      <c r="E9" s="54"/>
      <c r="F9" s="141"/>
    </row>
    <row r="10" spans="1:6" ht="15">
      <c r="A10" s="142"/>
      <c r="B10" s="54"/>
      <c r="C10" s="54"/>
      <c r="D10" s="140"/>
      <c r="E10" s="54"/>
      <c r="F10" s="141"/>
    </row>
    <row r="11" spans="1:6" ht="15">
      <c r="A11" s="142"/>
      <c r="B11" s="54"/>
      <c r="C11" s="54"/>
      <c r="D11" s="140"/>
      <c r="E11" s="54"/>
      <c r="F11" s="141"/>
    </row>
    <row r="12" spans="1:6" ht="15">
      <c r="A12" s="143"/>
      <c r="B12" s="144"/>
      <c r="C12" s="144"/>
      <c r="D12" s="145"/>
      <c r="E12" s="144"/>
      <c r="F12" s="146"/>
    </row>
    <row r="16" spans="1:6" ht="12.75" customHeight="1">
      <c r="A16" s="375" t="s">
        <v>210</v>
      </c>
      <c r="B16" s="375"/>
      <c r="C16" s="375"/>
      <c r="D16" s="375"/>
      <c r="E16" s="375"/>
      <c r="F16" s="375"/>
    </row>
    <row r="17" ht="15">
      <c r="A17" s="134"/>
    </row>
    <row r="18" spans="1:5" ht="60">
      <c r="A18" s="44" t="s">
        <v>211</v>
      </c>
      <c r="B18" s="45" t="s">
        <v>212</v>
      </c>
      <c r="C18" s="45" t="s">
        <v>213</v>
      </c>
      <c r="D18" s="45" t="s">
        <v>214</v>
      </c>
      <c r="E18" s="46" t="s">
        <v>215</v>
      </c>
    </row>
    <row r="19" spans="1:5" ht="54" customHeight="1">
      <c r="A19" s="147" t="s">
        <v>299</v>
      </c>
      <c r="B19" s="148" t="s">
        <v>296</v>
      </c>
      <c r="C19" s="185">
        <v>43607</v>
      </c>
      <c r="D19" s="148" t="s">
        <v>274</v>
      </c>
      <c r="E19" s="149" t="s">
        <v>298</v>
      </c>
    </row>
    <row r="20" spans="1:5" ht="51" customHeight="1">
      <c r="A20" s="147" t="s">
        <v>300</v>
      </c>
      <c r="B20" s="148" t="s">
        <v>296</v>
      </c>
      <c r="C20" s="185">
        <v>43728</v>
      </c>
      <c r="D20" s="148" t="s">
        <v>274</v>
      </c>
      <c r="E20" s="149" t="s">
        <v>298</v>
      </c>
    </row>
    <row r="21" spans="1:5" ht="48.75" customHeight="1">
      <c r="A21" s="147" t="s">
        <v>301</v>
      </c>
      <c r="B21" s="148" t="s">
        <v>296</v>
      </c>
      <c r="C21" s="185">
        <v>43664</v>
      </c>
      <c r="D21" s="148" t="s">
        <v>274</v>
      </c>
      <c r="E21" s="149" t="s">
        <v>298</v>
      </c>
    </row>
    <row r="22" spans="1:5" ht="52.5" customHeight="1">
      <c r="A22" s="147" t="s">
        <v>302</v>
      </c>
      <c r="B22" s="148" t="s">
        <v>296</v>
      </c>
      <c r="C22" s="185">
        <v>43278</v>
      </c>
      <c r="D22" s="148" t="s">
        <v>274</v>
      </c>
      <c r="E22" s="149" t="s">
        <v>298</v>
      </c>
    </row>
    <row r="23" spans="1:5" ht="43.5" customHeight="1">
      <c r="A23" s="147" t="s">
        <v>303</v>
      </c>
      <c r="B23" s="148" t="s">
        <v>296</v>
      </c>
      <c r="C23" s="185">
        <v>43480</v>
      </c>
      <c r="D23" s="148" t="s">
        <v>274</v>
      </c>
      <c r="E23" s="149" t="s">
        <v>298</v>
      </c>
    </row>
    <row r="24" spans="1:5" ht="45.75" customHeight="1">
      <c r="A24" s="147" t="s">
        <v>304</v>
      </c>
      <c r="B24" s="148" t="s">
        <v>296</v>
      </c>
      <c r="C24" s="185">
        <v>43728</v>
      </c>
      <c r="D24" s="148" t="s">
        <v>274</v>
      </c>
      <c r="E24" s="149" t="s">
        <v>298</v>
      </c>
    </row>
    <row r="25" spans="1:5" ht="48" customHeight="1">
      <c r="A25" s="147" t="s">
        <v>305</v>
      </c>
      <c r="B25" s="148" t="s">
        <v>296</v>
      </c>
      <c r="C25" s="185">
        <v>43788</v>
      </c>
      <c r="D25" s="148" t="s">
        <v>274</v>
      </c>
      <c r="E25" s="149" t="s">
        <v>298</v>
      </c>
    </row>
    <row r="26" spans="1:5" ht="45.75" customHeight="1">
      <c r="A26" s="147" t="s">
        <v>306</v>
      </c>
      <c r="B26" s="148" t="s">
        <v>296</v>
      </c>
      <c r="C26" s="185">
        <v>43664</v>
      </c>
      <c r="D26" s="148" t="s">
        <v>274</v>
      </c>
      <c r="E26" s="149" t="s">
        <v>298</v>
      </c>
    </row>
    <row r="27" spans="1:5" ht="48.75" customHeight="1">
      <c r="A27" s="147" t="s">
        <v>307</v>
      </c>
      <c r="B27" s="148" t="s">
        <v>296</v>
      </c>
      <c r="C27" s="185">
        <v>43612</v>
      </c>
      <c r="D27" s="148" t="s">
        <v>274</v>
      </c>
      <c r="E27" s="149" t="s">
        <v>298</v>
      </c>
    </row>
    <row r="28" spans="1:5" ht="48" customHeight="1">
      <c r="A28" s="147" t="s">
        <v>308</v>
      </c>
      <c r="B28" s="148" t="s">
        <v>296</v>
      </c>
      <c r="C28" s="185">
        <v>43661</v>
      </c>
      <c r="D28" s="148" t="s">
        <v>274</v>
      </c>
      <c r="E28" s="149" t="s">
        <v>298</v>
      </c>
    </row>
    <row r="29" spans="1:5" ht="52.5" customHeight="1">
      <c r="A29" s="147" t="s">
        <v>309</v>
      </c>
      <c r="B29" s="148" t="s">
        <v>296</v>
      </c>
      <c r="C29" s="185">
        <v>43756</v>
      </c>
      <c r="D29" s="148" t="s">
        <v>274</v>
      </c>
      <c r="E29" s="149" t="s">
        <v>298</v>
      </c>
    </row>
    <row r="30" spans="1:5" ht="48" customHeight="1">
      <c r="A30" s="147" t="s">
        <v>310</v>
      </c>
      <c r="B30" s="148" t="s">
        <v>296</v>
      </c>
      <c r="C30" s="185">
        <v>43789</v>
      </c>
      <c r="D30" s="148" t="s">
        <v>274</v>
      </c>
      <c r="E30" s="149" t="s">
        <v>298</v>
      </c>
    </row>
    <row r="31" spans="1:5" ht="47.25" customHeight="1">
      <c r="A31" s="147" t="s">
        <v>311</v>
      </c>
      <c r="B31" s="148" t="s">
        <v>296</v>
      </c>
      <c r="C31" s="185">
        <v>43664</v>
      </c>
      <c r="D31" s="148" t="s">
        <v>274</v>
      </c>
      <c r="E31" s="149" t="s">
        <v>298</v>
      </c>
    </row>
    <row r="32" spans="1:5" ht="42.75" customHeight="1">
      <c r="A32" s="147" t="s">
        <v>312</v>
      </c>
      <c r="B32" s="148" t="s">
        <v>296</v>
      </c>
      <c r="C32" s="185">
        <v>43514</v>
      </c>
      <c r="D32" s="148" t="s">
        <v>274</v>
      </c>
      <c r="E32" s="149" t="s">
        <v>298</v>
      </c>
    </row>
    <row r="33" spans="1:5" ht="54.75" customHeight="1">
      <c r="A33" s="147" t="s">
        <v>313</v>
      </c>
      <c r="B33" s="148" t="s">
        <v>296</v>
      </c>
      <c r="C33" s="185">
        <v>43675</v>
      </c>
      <c r="D33" s="148" t="s">
        <v>274</v>
      </c>
      <c r="E33" s="149" t="s">
        <v>298</v>
      </c>
    </row>
    <row r="34" spans="1:5" ht="45.75" customHeight="1">
      <c r="A34" s="147" t="s">
        <v>314</v>
      </c>
      <c r="B34" s="148" t="s">
        <v>296</v>
      </c>
      <c r="C34" s="185">
        <v>43642</v>
      </c>
      <c r="D34" s="148" t="s">
        <v>274</v>
      </c>
      <c r="E34" s="149" t="s">
        <v>298</v>
      </c>
    </row>
    <row r="35" spans="1:5" ht="45.75" customHeight="1">
      <c r="A35" s="147" t="s">
        <v>315</v>
      </c>
      <c r="B35" s="148" t="s">
        <v>297</v>
      </c>
      <c r="C35" s="185">
        <v>43696</v>
      </c>
      <c r="D35" s="148" t="s">
        <v>274</v>
      </c>
      <c r="E35" s="149" t="s">
        <v>298</v>
      </c>
    </row>
    <row r="36" spans="1:5" ht="45.75" customHeight="1">
      <c r="A36" s="147" t="s">
        <v>316</v>
      </c>
      <c r="B36" s="148" t="s">
        <v>297</v>
      </c>
      <c r="C36" s="185">
        <v>43575</v>
      </c>
      <c r="D36" s="148" t="s">
        <v>274</v>
      </c>
      <c r="E36" s="149" t="s">
        <v>298</v>
      </c>
    </row>
    <row r="37" spans="1:5" ht="71.25" customHeight="1">
      <c r="A37" s="147" t="s">
        <v>317</v>
      </c>
      <c r="B37" s="148" t="s">
        <v>297</v>
      </c>
      <c r="C37" s="185">
        <v>43802</v>
      </c>
      <c r="D37" s="148" t="s">
        <v>274</v>
      </c>
      <c r="E37" s="149" t="s">
        <v>298</v>
      </c>
    </row>
    <row r="38" spans="1:5" ht="68.25" customHeight="1">
      <c r="A38" s="147" t="s">
        <v>318</v>
      </c>
      <c r="B38" s="148" t="s">
        <v>297</v>
      </c>
      <c r="C38" s="185">
        <v>43694</v>
      </c>
      <c r="D38" s="148" t="s">
        <v>274</v>
      </c>
      <c r="E38" s="149" t="s">
        <v>298</v>
      </c>
    </row>
    <row r="39" spans="1:5" ht="110.25" customHeight="1" thickBot="1">
      <c r="A39" s="147" t="s">
        <v>319</v>
      </c>
      <c r="B39" s="150" t="s">
        <v>490</v>
      </c>
      <c r="C39" s="186">
        <v>43669</v>
      </c>
      <c r="D39" s="148" t="s">
        <v>274</v>
      </c>
      <c r="E39" s="149" t="s">
        <v>298</v>
      </c>
    </row>
    <row r="43" spans="1:6" ht="15">
      <c r="A43" s="369" t="s">
        <v>216</v>
      </c>
      <c r="B43" s="369"/>
      <c r="C43" s="369"/>
      <c r="D43" s="369"/>
      <c r="E43" s="369"/>
      <c r="F43" s="369"/>
    </row>
    <row r="44" ht="15">
      <c r="A44" s="134"/>
    </row>
    <row r="45" spans="1:6" ht="60">
      <c r="A45" s="44" t="s">
        <v>140</v>
      </c>
      <c r="B45" s="45" t="s">
        <v>217</v>
      </c>
      <c r="C45" s="45" t="s">
        <v>218</v>
      </c>
      <c r="D45" s="45" t="s">
        <v>207</v>
      </c>
      <c r="E45" s="45" t="s">
        <v>206</v>
      </c>
      <c r="F45" s="46" t="s">
        <v>208</v>
      </c>
    </row>
    <row r="46" spans="1:6" ht="15">
      <c r="A46" s="135"/>
      <c r="B46" s="26"/>
      <c r="C46" s="26"/>
      <c r="D46" s="76"/>
      <c r="E46" s="26"/>
      <c r="F46" s="29"/>
    </row>
    <row r="47" spans="1:6" ht="15">
      <c r="A47" s="151"/>
      <c r="B47" s="26"/>
      <c r="C47" s="26"/>
      <c r="D47" s="76"/>
      <c r="E47" s="26"/>
      <c r="F47" s="29"/>
    </row>
    <row r="48" spans="1:6" ht="15">
      <c r="A48" s="152"/>
      <c r="B48" s="31"/>
      <c r="C48" s="31"/>
      <c r="D48" s="72"/>
      <c r="E48" s="31"/>
      <c r="F48" s="32"/>
    </row>
    <row r="52" spans="1:6" ht="12.75" customHeight="1">
      <c r="A52" s="369" t="s">
        <v>262</v>
      </c>
      <c r="B52" s="369"/>
      <c r="C52" s="369"/>
      <c r="D52" s="369"/>
      <c r="E52" s="369"/>
      <c r="F52" s="369"/>
    </row>
    <row r="53" ht="15">
      <c r="A53" s="134"/>
    </row>
    <row r="54" spans="1:6" ht="60">
      <c r="A54" s="153" t="s">
        <v>140</v>
      </c>
      <c r="B54" s="154" t="s">
        <v>219</v>
      </c>
      <c r="C54" s="154" t="s">
        <v>220</v>
      </c>
      <c r="D54" s="45" t="s">
        <v>207</v>
      </c>
      <c r="E54" s="45" t="s">
        <v>206</v>
      </c>
      <c r="F54" s="155" t="s">
        <v>221</v>
      </c>
    </row>
    <row r="55" spans="1:6" ht="15">
      <c r="A55" s="94"/>
      <c r="B55" s="156"/>
      <c r="C55" s="95"/>
      <c r="D55" s="95"/>
      <c r="E55" s="157"/>
      <c r="F55" s="96"/>
    </row>
    <row r="56" spans="1:6" ht="15">
      <c r="A56" s="94"/>
      <c r="B56" s="95"/>
      <c r="C56" s="95"/>
      <c r="D56" s="95"/>
      <c r="E56" s="157"/>
      <c r="F56" s="96"/>
    </row>
    <row r="57" spans="1:6" ht="15">
      <c r="A57" s="30"/>
      <c r="B57" s="31"/>
      <c r="C57" s="31"/>
      <c r="D57" s="31"/>
      <c r="E57" s="72"/>
      <c r="F57" s="32"/>
    </row>
    <row r="61" spans="1:6" ht="15">
      <c r="A61" s="369" t="s">
        <v>222</v>
      </c>
      <c r="B61" s="369"/>
      <c r="C61" s="369"/>
      <c r="D61" s="369"/>
      <c r="E61" s="369"/>
      <c r="F61" s="369"/>
    </row>
    <row r="62" ht="15">
      <c r="A62" s="134"/>
    </row>
    <row r="63" spans="1:256" ht="45.75" thickBot="1">
      <c r="A63" s="153" t="s">
        <v>223</v>
      </c>
      <c r="B63" s="154" t="s">
        <v>224</v>
      </c>
      <c r="C63" s="154" t="s">
        <v>52</v>
      </c>
      <c r="D63" s="155" t="s">
        <v>225</v>
      </c>
      <c r="IT63" s="158"/>
      <c r="IU63" s="158"/>
      <c r="IV63" s="158"/>
    </row>
    <row r="64" spans="1:4" ht="45">
      <c r="A64" s="244" t="s">
        <v>441</v>
      </c>
      <c r="B64" s="243" t="s">
        <v>442</v>
      </c>
      <c r="C64" s="247" t="s">
        <v>492</v>
      </c>
      <c r="D64" s="177" t="s">
        <v>274</v>
      </c>
    </row>
    <row r="65" spans="1:4" ht="50.25" customHeight="1">
      <c r="A65" s="244" t="s">
        <v>443</v>
      </c>
      <c r="B65" s="243" t="s">
        <v>442</v>
      </c>
      <c r="C65" s="247" t="s">
        <v>492</v>
      </c>
      <c r="D65" s="177" t="s">
        <v>274</v>
      </c>
    </row>
    <row r="66" spans="1:4" ht="56.25" customHeight="1">
      <c r="A66" s="245" t="s">
        <v>444</v>
      </c>
      <c r="B66" s="243" t="s">
        <v>442</v>
      </c>
      <c r="C66" s="247" t="s">
        <v>492</v>
      </c>
      <c r="D66" s="177" t="s">
        <v>274</v>
      </c>
    </row>
    <row r="67" spans="1:4" ht="54" customHeight="1" thickBot="1">
      <c r="A67" s="246" t="s">
        <v>445</v>
      </c>
      <c r="B67" s="243" t="s">
        <v>442</v>
      </c>
      <c r="C67" s="247" t="s">
        <v>493</v>
      </c>
      <c r="D67" s="177" t="s">
        <v>274</v>
      </c>
    </row>
    <row r="70" spans="1:5" ht="15">
      <c r="A70" s="1" t="s">
        <v>82</v>
      </c>
      <c r="B70" s="159"/>
      <c r="C70" s="159"/>
      <c r="D70" s="160"/>
      <c r="E70" s="160"/>
    </row>
    <row r="71" ht="15">
      <c r="A71" s="100" t="s">
        <v>292</v>
      </c>
    </row>
    <row r="73" ht="15">
      <c r="A73" s="100" t="s">
        <v>491</v>
      </c>
    </row>
  </sheetData>
  <sheetProtection password="C75F" sheet="1" selectLockedCells="1" selectUnlockedCells="1"/>
  <mergeCells count="7">
    <mergeCell ref="A61:F61"/>
    <mergeCell ref="A1:F1"/>
    <mergeCell ref="A3:F3"/>
    <mergeCell ref="A5:F5"/>
    <mergeCell ref="A16:F16"/>
    <mergeCell ref="A43:F43"/>
    <mergeCell ref="A52:F52"/>
  </mergeCells>
  <printOptions/>
  <pageMargins left="0.39375" right="0.39375" top="0.39375" bottom="0.39375" header="0.5118055555555555" footer="0.5118055555555555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MILANO Antonio</dc:creator>
  <cp:keywords/>
  <dc:description/>
  <cp:lastModifiedBy>MAURIZIO GAUDIOSI</cp:lastModifiedBy>
  <cp:lastPrinted>2020-07-30T12:05:34Z</cp:lastPrinted>
  <dcterms:created xsi:type="dcterms:W3CDTF">2019-01-16T10:49:50Z</dcterms:created>
  <dcterms:modified xsi:type="dcterms:W3CDTF">2021-03-12T08:46:49Z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0x010100742D572BE628AC409E678AA236CEEC18</vt:lpwstr>
  </property>
</Properties>
</file>